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3176"/>
  </bookViews>
  <sheets>
    <sheet name="Feuil1 - Tableau 1" sheetId="1" r:id="rId1"/>
    <sheet name="Feuil1 - Bilan" sheetId="2" r:id="rId2"/>
    <sheet name="Feuil1 - Dessins" sheetId="3" r:id="rId3"/>
    <sheet name="Feuille 1" sheetId="4" r:id="rId4"/>
  </sheets>
  <calcPr calcId="125725"/>
</workbook>
</file>

<file path=xl/calcChain.xml><?xml version="1.0" encoding="utf-8"?>
<calcChain xmlns="http://schemas.openxmlformats.org/spreadsheetml/2006/main">
  <c r="G57" i="1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Q57"/>
  <c r="AR57"/>
  <c r="AS57"/>
  <c r="AT57"/>
  <c r="AU57"/>
  <c r="AV57"/>
  <c r="AW57"/>
  <c r="F57"/>
  <c r="R30"/>
  <c r="W36"/>
  <c r="AN36"/>
  <c r="Z23"/>
  <c r="D53"/>
  <c r="A44" i="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D56" i="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D51"/>
  <c r="B50"/>
  <c r="A50"/>
  <c r="B49"/>
  <c r="A49"/>
  <c r="B48"/>
  <c r="A48"/>
  <c r="B47"/>
  <c r="A47"/>
  <c r="B46"/>
  <c r="A46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D45"/>
  <c r="B44"/>
  <c r="A44"/>
  <c r="B43"/>
  <c r="A43"/>
  <c r="B42"/>
  <c r="A42"/>
  <c r="B41"/>
  <c r="A41"/>
  <c r="B40"/>
  <c r="A40"/>
  <c r="B39"/>
  <c r="A39"/>
  <c r="B38"/>
  <c r="A38"/>
  <c r="B37"/>
  <c r="A37"/>
  <c r="AW36"/>
  <c r="AV36"/>
  <c r="AU36"/>
  <c r="AT36"/>
  <c r="AS36"/>
  <c r="AR36"/>
  <c r="AQ36"/>
  <c r="AP36"/>
  <c r="AO36"/>
  <c r="AM36"/>
  <c r="AL36"/>
  <c r="AK36"/>
  <c r="AJ36"/>
  <c r="AI36"/>
  <c r="AH36"/>
  <c r="AG36"/>
  <c r="AF36"/>
  <c r="AE36"/>
  <c r="AD36"/>
  <c r="AC36"/>
  <c r="AB36"/>
  <c r="AA36"/>
  <c r="Z36"/>
  <c r="Y36"/>
  <c r="X36"/>
  <c r="V36"/>
  <c r="U36"/>
  <c r="T36"/>
  <c r="S36"/>
  <c r="R36"/>
  <c r="Q36"/>
  <c r="P36"/>
  <c r="O36"/>
  <c r="N36"/>
  <c r="M36"/>
  <c r="L36"/>
  <c r="K36"/>
  <c r="J36"/>
  <c r="I36"/>
  <c r="H36"/>
  <c r="G36"/>
  <c r="F36"/>
  <c r="D36"/>
  <c r="B35"/>
  <c r="A35"/>
  <c r="B34"/>
  <c r="A34"/>
  <c r="B33"/>
  <c r="A33"/>
  <c r="B32"/>
  <c r="A32"/>
  <c r="B31"/>
  <c r="A31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Q30"/>
  <c r="P30"/>
  <c r="O30"/>
  <c r="N30"/>
  <c r="M30"/>
  <c r="L30"/>
  <c r="K30"/>
  <c r="J30"/>
  <c r="I30"/>
  <c r="H30"/>
  <c r="G30"/>
  <c r="F30"/>
  <c r="D30"/>
  <c r="B29"/>
  <c r="A29"/>
  <c r="B28"/>
  <c r="A28"/>
  <c r="B27"/>
  <c r="A27"/>
  <c r="B26"/>
  <c r="A26"/>
  <c r="B25"/>
  <c r="A25"/>
  <c r="B24"/>
  <c r="A24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D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D7"/>
  <c r="B6"/>
  <c r="A6"/>
  <c r="B5"/>
  <c r="A5"/>
  <c r="B4"/>
  <c r="A4"/>
  <c r="B3"/>
  <c r="A3"/>
  <c r="B2"/>
  <c r="A2"/>
  <c r="AB53" l="1"/>
  <c r="AB56" s="1"/>
  <c r="B23" i="4" s="1"/>
  <c r="AJ53" i="1"/>
  <c r="AJ56" s="1"/>
  <c r="B31" i="4" s="1"/>
  <c r="T53" i="1"/>
  <c r="T56" s="1"/>
  <c r="B15" i="4" s="1"/>
  <c r="L53" i="1"/>
  <c r="L56" s="1"/>
  <c r="B7" i="4" s="1"/>
  <c r="AL53" i="1"/>
  <c r="AL56" s="1"/>
  <c r="B33" i="4" s="1"/>
  <c r="AD53" i="1"/>
  <c r="AD56" s="1"/>
  <c r="B25" i="4" s="1"/>
  <c r="AT53" i="1"/>
  <c r="AT56" s="1"/>
  <c r="B41" i="4" s="1"/>
  <c r="AS53" i="1"/>
  <c r="AS56" s="1"/>
  <c r="B40" i="4" s="1"/>
  <c r="AR53" i="1"/>
  <c r="AR56" s="1"/>
  <c r="B39" i="4" s="1"/>
  <c r="AK53" i="1"/>
  <c r="AK56" s="1"/>
  <c r="B32" i="4" s="1"/>
  <c r="AC53" i="1"/>
  <c r="AC56" s="1"/>
  <c r="B24" i="4" s="1"/>
  <c r="M53" i="1"/>
  <c r="M56" s="1"/>
  <c r="B8" i="4" s="1"/>
  <c r="U53" i="1"/>
  <c r="U56" s="1"/>
  <c r="B16" i="4" s="1"/>
  <c r="K53" i="1"/>
  <c r="K56" s="1"/>
  <c r="B6" i="4" s="1"/>
  <c r="S53" i="1"/>
  <c r="S56" s="1"/>
  <c r="B14" i="4" s="1"/>
  <c r="AA53" i="1"/>
  <c r="AA56" s="1"/>
  <c r="B22" i="4" s="1"/>
  <c r="R53" i="1"/>
  <c r="R56" s="1"/>
  <c r="B13" i="4" s="1"/>
  <c r="F53" i="1"/>
  <c r="F56" s="1"/>
  <c r="B1" i="4" s="1"/>
  <c r="N53" i="1"/>
  <c r="N56" s="1"/>
  <c r="B9" i="4" s="1"/>
  <c r="V53" i="1"/>
  <c r="V56" s="1"/>
  <c r="B17" i="4" s="1"/>
  <c r="AE53" i="1"/>
  <c r="AE56" s="1"/>
  <c r="B26" i="4" s="1"/>
  <c r="AM53" i="1"/>
  <c r="AM56" s="1"/>
  <c r="B34" i="4" s="1"/>
  <c r="AU53" i="1"/>
  <c r="AU56" s="1"/>
  <c r="B42" i="4" s="1"/>
  <c r="J53" i="1"/>
  <c r="J56" s="1"/>
  <c r="B5" i="4" s="1"/>
  <c r="AI53" i="1"/>
  <c r="AI56" s="1"/>
  <c r="B30" i="4" s="1"/>
  <c r="AQ53" i="1"/>
  <c r="AQ56" s="1"/>
  <c r="H53"/>
  <c r="H56" s="1"/>
  <c r="B3" i="4" s="1"/>
  <c r="P53" i="1"/>
  <c r="P56" s="1"/>
  <c r="B11" i="4" s="1"/>
  <c r="X53" i="1"/>
  <c r="X56" s="1"/>
  <c r="B19" i="4" s="1"/>
  <c r="AG53" i="1"/>
  <c r="AG56" s="1"/>
  <c r="AO53"/>
  <c r="AO56" s="1"/>
  <c r="B36" i="4" s="1"/>
  <c r="AW53" i="1"/>
  <c r="AW56" s="1"/>
  <c r="B44" i="4" s="1"/>
  <c r="Z53" i="1"/>
  <c r="Z56" s="1"/>
  <c r="G53"/>
  <c r="G56" s="1"/>
  <c r="O53"/>
  <c r="O56" s="1"/>
  <c r="B10" i="4" s="1"/>
  <c r="W53" i="1"/>
  <c r="W56" s="1"/>
  <c r="B18" i="4" s="1"/>
  <c r="AF53" i="1"/>
  <c r="AF56" s="1"/>
  <c r="B27" i="4" s="1"/>
  <c r="AN53" i="1"/>
  <c r="AN56" s="1"/>
  <c r="B35" i="4" s="1"/>
  <c r="AV53" i="1"/>
  <c r="AV56" s="1"/>
  <c r="B43" i="4" s="1"/>
  <c r="AH53" i="1"/>
  <c r="AH56" s="1"/>
  <c r="B29" i="4" s="1"/>
  <c r="AP53" i="1"/>
  <c r="AP56" s="1"/>
  <c r="AP57" s="1"/>
  <c r="F61" s="1"/>
  <c r="I53"/>
  <c r="I56" s="1"/>
  <c r="Q53"/>
  <c r="Q56" s="1"/>
  <c r="Y53"/>
  <c r="Y56" s="1"/>
  <c r="B20" i="4" s="1"/>
  <c r="AU58" i="1" l="1"/>
  <c r="Q58"/>
  <c r="B12" i="4"/>
  <c r="D5" i="2"/>
  <c r="U58" i="1"/>
  <c r="D8" i="2"/>
  <c r="AS58" i="1"/>
  <c r="AV58"/>
  <c r="D10" i="2"/>
  <c r="AG58" i="1"/>
  <c r="AA58"/>
  <c r="AE58"/>
  <c r="B5" i="2"/>
  <c r="AQ58" i="1"/>
  <c r="B38" i="4"/>
  <c r="B28"/>
  <c r="B2"/>
  <c r="O58" i="1"/>
  <c r="P58"/>
  <c r="W58"/>
  <c r="AB58"/>
  <c r="Z58"/>
  <c r="AL58"/>
  <c r="D6" i="2"/>
  <c r="B21" i="4"/>
  <c r="AR58" i="1"/>
  <c r="B2" i="2"/>
  <c r="K58" i="1"/>
  <c r="B3" i="2"/>
  <c r="AC58" i="1"/>
  <c r="AW58"/>
  <c r="AP58"/>
  <c r="L58"/>
  <c r="N58"/>
  <c r="D4" i="2"/>
  <c r="J58" i="1"/>
  <c r="B37" i="4"/>
  <c r="AO58" i="1"/>
  <c r="R58"/>
  <c r="I58"/>
  <c r="G58"/>
  <c r="AT58"/>
  <c r="V58"/>
  <c r="D7" i="2"/>
  <c r="F58" i="1"/>
  <c r="H58"/>
  <c r="B4" i="4"/>
  <c r="S58" i="1"/>
  <c r="AK58"/>
  <c r="M58"/>
  <c r="D2" i="2"/>
  <c r="D11"/>
  <c r="AF58" i="1"/>
  <c r="Y58"/>
  <c r="AH58"/>
  <c r="AD58"/>
  <c r="AM58"/>
  <c r="D9" i="2"/>
  <c r="X58" i="1"/>
  <c r="AI58"/>
  <c r="AJ58"/>
  <c r="AN58"/>
  <c r="T58"/>
  <c r="D3" i="2"/>
  <c r="B6"/>
  <c r="C22" i="4" l="1"/>
  <c r="C8"/>
  <c r="C24"/>
  <c r="C17"/>
  <c r="C38"/>
  <c r="C7"/>
  <c r="C32"/>
  <c r="C10"/>
  <c r="C18"/>
  <c r="C30"/>
  <c r="C44"/>
  <c r="C34"/>
  <c r="C6"/>
  <c r="C40"/>
  <c r="C21"/>
  <c r="C35"/>
  <c r="C27"/>
  <c r="C9"/>
  <c r="C12"/>
  <c r="C15"/>
  <c r="C39"/>
  <c r="C37"/>
  <c r="C20"/>
  <c r="C1"/>
  <c r="C36"/>
  <c r="C33"/>
  <c r="C16"/>
  <c r="C29"/>
  <c r="B46"/>
  <c r="C13"/>
  <c r="C42"/>
  <c r="C25"/>
  <c r="C26"/>
  <c r="C2"/>
  <c r="C11"/>
  <c r="C19"/>
  <c r="C43"/>
  <c r="C4"/>
  <c r="C23"/>
  <c r="C28"/>
  <c r="C3"/>
  <c r="C5"/>
  <c r="C31"/>
  <c r="B45"/>
  <c r="C41"/>
  <c r="C14"/>
</calcChain>
</file>

<file path=xl/sharedStrings.xml><?xml version="1.0" encoding="utf-8"?>
<sst xmlns="http://schemas.openxmlformats.org/spreadsheetml/2006/main" count="122" uniqueCount="118">
  <si>
    <t>Tx réponse</t>
  </si>
  <si>
    <t>Efficacité</t>
  </si>
  <si>
    <t>TOR = tout ou rien</t>
  </si>
  <si>
    <t>Lewis et trigonale plan (1)</t>
  </si>
  <si>
    <t>Ecriture forme méso sans erreur (2 TOR) / i = 4/3 (1) / q = -2/3 (1)</t>
  </si>
  <si>
    <t>Hydrogénocarbonate (1) / acide carbonique (1)</t>
  </si>
  <si>
    <t>CO2 + H2O = H2CO3 (1)</t>
  </si>
  <si>
    <t>Ss Tot</t>
  </si>
  <si>
    <t>Variétés allotropiques (1)</t>
  </si>
  <si>
    <t>Calcite (1) / Augmentation de P (1)</t>
  </si>
  <si>
    <t>Question neutralisée</t>
  </si>
  <si>
    <t>Expression et valeur de Q (1)</t>
  </si>
  <si>
    <t>T_i = 40,6 K (1)</t>
  </si>
  <si>
    <t xml:space="preserve"> si T &gt; Ti calcite stable/ T &lt; Ti aragonite stable (1)</t>
  </si>
  <si>
    <t>équa diff (1) / m = m0exp(-kt) (1) / r = -0,9962 (2) / pénalité si mélange littéral numérique</t>
  </si>
  <si>
    <t>equa diff (1) / m = -kMt + m0 (1) / r = 1 (2)</t>
  </si>
  <si>
    <t>k = 9.10-4 (1) mol/h (1 pour l’unité)</t>
  </si>
  <si>
    <t>Qini = 0 &lt; K (1)</t>
  </si>
  <si>
    <t>Hypothèse équilibre explicitée et validation (1) [Ca2+] = [CO32-] = 7,1.10-5 mol/L (1)</t>
  </si>
  <si>
    <t>pas d’évolution justifié (1)</t>
  </si>
  <si>
    <t>2.13</t>
  </si>
  <si>
    <t>[CO32-] = 5.10^-6 mol/L (2)</t>
  </si>
  <si>
    <t>2.14</t>
  </si>
  <si>
    <t>Notion de déplacement d’équilibre (2)</t>
  </si>
  <si>
    <t>2.15</t>
  </si>
  <si>
    <t>O2- et Fe2+ (1)</t>
  </si>
  <si>
    <t>P = 1,8 bar (1)</t>
  </si>
  <si>
    <t>Q = 0,24 (2TOR) &lt; K : évolution dans le sens direct (1)</t>
  </si>
  <si>
    <t>3.3.a</t>
  </si>
  <si>
    <t>Xiéq = 0,56 mol (2 TOR) &lt; 1 mol donc équilibre (1)</t>
  </si>
  <si>
    <t>3.3.b</t>
  </si>
  <si>
    <t>nlim = 0,43 mol (2)</t>
  </si>
  <si>
    <t>3.4.a</t>
  </si>
  <si>
    <t>P = 1,8 bar (1) / p = nRT/V (1) / graphe (1)</t>
  </si>
  <si>
    <t>3.4.b</t>
  </si>
  <si>
    <t>v = k [U]p[H2O]q (1)</t>
  </si>
  <si>
    <t>solution diluée donc dégénérescence de l’ordre (1) / unité donne ordre 1 (1)</t>
  </si>
  <si>
    <t>c = c0exp(-k1t) (1)</t>
  </si>
  <si>
    <t>t1 = 11,2 h (2TOR)</t>
  </si>
  <si>
    <t>k2 = 2,9.10-9 s-1 (2 TOR) / t2 = 17 ans (2 TOR)</t>
  </si>
  <si>
    <t xml:space="preserve">  structure CO (1) / moment dipolaire (1)</t>
  </si>
  <si>
    <t>v =  k1[CO][O2]0,5 - k-1[CO2] (1)</t>
  </si>
  <si>
    <t>O2 constant (1) donc k1app = k1[O2]0,5 (1)</t>
  </si>
  <si>
    <t>[CO2] (2 TOR) / [CO] (2 TOR)</t>
  </si>
  <si>
    <t>BL (1) / unité de epsilon (1) / une limite (1)</t>
  </si>
  <si>
    <t>Démo ln(A-Ainfin) = a-kt (3)</t>
  </si>
  <si>
    <t xml:space="preserve">   k = 0,11 min-1 (2 TOR)</t>
  </si>
  <si>
    <t>Expression de K (1) / méthode (1) / k-1 = 7,9.10-2 min-1 (2 TOR) / k1app = 3,9.10-2 min-1 (2 TOR)</t>
  </si>
  <si>
    <t>P = P0(2-e-kt) (2 TOR)</t>
  </si>
  <si>
    <t>k = 5,4.10-3 h-1 (2 TOR)</t>
  </si>
  <si>
    <t>Concentration de H2CO3 (1) / expression de (2P0-P)-1 = kt/RT + 1/P0 (2)</t>
  </si>
  <si>
    <t>k = 1,57.10-3 L. mol-1. h-1 (3). Hypo ordre 1 (1)</t>
  </si>
  <si>
    <t>utilsiation du temps de demi réaction = constante (2) / k = 0,35 j-1 (2)</t>
  </si>
  <si>
    <t>Tot</t>
  </si>
  <si>
    <t>TOTAL</t>
  </si>
  <si>
    <t>TOTAL /20</t>
  </si>
  <si>
    <t>Rang</t>
  </si>
  <si>
    <t>Bilan</t>
  </si>
  <si>
    <t>Moyenne</t>
  </si>
  <si>
    <t>0-2</t>
  </si>
  <si>
    <t>Ecartype</t>
  </si>
  <si>
    <t>2-4</t>
  </si>
  <si>
    <t>Max</t>
  </si>
  <si>
    <t>Min</t>
  </si>
  <si>
    <t>8-10</t>
  </si>
  <si>
    <t>10-12</t>
  </si>
  <si>
    <t>12-14</t>
  </si>
  <si>
    <t>14-16</t>
  </si>
  <si>
    <t>16-18</t>
  </si>
  <si>
    <t>18-20</t>
  </si>
  <si>
    <t>moyenne :</t>
  </si>
  <si>
    <t>écart-type :</t>
  </si>
  <si>
    <t>ALAIN</t>
  </si>
  <si>
    <t>ASSELIN</t>
  </si>
  <si>
    <t>AW</t>
  </si>
  <si>
    <t>BOGEAT</t>
  </si>
  <si>
    <t>BOUTHIAUX</t>
  </si>
  <si>
    <t>BOUVERESSE</t>
  </si>
  <si>
    <t>BUISSON</t>
  </si>
  <si>
    <t>CACHEUX</t>
  </si>
  <si>
    <t>CARRIN</t>
  </si>
  <si>
    <t>CHERRADI</t>
  </si>
  <si>
    <t>CHEVRIERE</t>
  </si>
  <si>
    <t>COLLONGE</t>
  </si>
  <si>
    <t>CORDELLE</t>
  </si>
  <si>
    <t>DABBAGHIAN</t>
  </si>
  <si>
    <t>DAVOUST</t>
  </si>
  <si>
    <t>DENE</t>
  </si>
  <si>
    <t>DURA</t>
  </si>
  <si>
    <t>EL HALI</t>
  </si>
  <si>
    <t>FAIVRE</t>
  </si>
  <si>
    <t>FAYOLLE</t>
  </si>
  <si>
    <t>FLOREZ DE LA COLLINA</t>
  </si>
  <si>
    <t>FOUQUET</t>
  </si>
  <si>
    <t>FOURNIER</t>
  </si>
  <si>
    <t>GOSMANT</t>
  </si>
  <si>
    <t>GOUTAL</t>
  </si>
  <si>
    <t>GRIMON</t>
  </si>
  <si>
    <t>ISOPET</t>
  </si>
  <si>
    <t>KHALSI</t>
  </si>
  <si>
    <t>LAHET</t>
  </si>
  <si>
    <t>LAURENT</t>
  </si>
  <si>
    <t>LEVY</t>
  </si>
  <si>
    <t>LOPEZ</t>
  </si>
  <si>
    <t>MENARD</t>
  </si>
  <si>
    <t>PARIS</t>
  </si>
  <si>
    <t>PASCAT</t>
  </si>
  <si>
    <t>PELISSIER</t>
  </si>
  <si>
    <t>PÈRE</t>
  </si>
  <si>
    <t>PETITMANGIN</t>
  </si>
  <si>
    <t>PUNGIER</t>
  </si>
  <si>
    <t>RABIER</t>
  </si>
  <si>
    <t>RICHARD</t>
  </si>
  <si>
    <t>SALIBA</t>
  </si>
  <si>
    <t>TARBOURIECH</t>
  </si>
  <si>
    <t>WENZEL</t>
  </si>
  <si>
    <t>H4CO4</t>
  </si>
  <si>
    <t>n = 1 kg (1) 999,99 / pas très soluble la craie (1)</t>
  </si>
</sst>
</file>

<file path=xl/styles.xml><?xml version="1.0" encoding="utf-8"?>
<styleSheet xmlns="http://schemas.openxmlformats.org/spreadsheetml/2006/main">
  <numFmts count="3">
    <numFmt numFmtId="164" formatCode="d\.m"/>
    <numFmt numFmtId="165" formatCode="0.0"/>
    <numFmt numFmtId="166" formatCode="d\-m"/>
  </numFmts>
  <fonts count="14">
    <font>
      <sz val="10"/>
      <color indexed="8"/>
      <name val="Helvetica"/>
    </font>
    <font>
      <sz val="11"/>
      <color indexed="8"/>
      <name val="Arial"/>
    </font>
    <font>
      <sz val="9"/>
      <color indexed="8"/>
      <name val="Calibri"/>
    </font>
    <font>
      <sz val="11"/>
      <color indexed="8"/>
      <name val="Calibri"/>
    </font>
    <font>
      <sz val="10"/>
      <color indexed="8"/>
      <name val="Times New Roman"/>
    </font>
    <font>
      <b/>
      <sz val="11"/>
      <color indexed="10"/>
      <name val="Calibri"/>
    </font>
    <font>
      <b/>
      <sz val="11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sz val="12"/>
      <color indexed="8"/>
      <name val="Helvetica"/>
    </font>
    <font>
      <b/>
      <sz val="10"/>
      <color indexed="8"/>
      <name val="Calibri"/>
    </font>
    <font>
      <b/>
      <sz val="11"/>
      <color indexed="8"/>
      <name val="Arial"/>
    </font>
    <font>
      <sz val="11"/>
      <color indexed="8"/>
      <name val="Helvetica"/>
    </font>
    <font>
      <b/>
      <sz val="10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8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4" fillId="2" borderId="7" xfId="0" applyNumberFormat="1" applyFont="1" applyFill="1" applyBorder="1" applyAlignment="1"/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1" fontId="5" fillId="3" borderId="10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1" fontId="5" fillId="3" borderId="13" xfId="0" applyNumberFormat="1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1" fontId="5" fillId="3" borderId="16" xfId="0" applyNumberFormat="1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1" fontId="5" fillId="5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1" fontId="5" fillId="3" borderId="20" xfId="0" applyNumberFormat="1" applyFont="1" applyFill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1" fontId="5" fillId="5" borderId="1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1" fontId="5" fillId="3" borderId="4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9" fontId="2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1" fontId="5" fillId="5" borderId="24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left"/>
    </xf>
    <xf numFmtId="49" fontId="7" fillId="0" borderId="11" xfId="0" applyNumberFormat="1" applyFont="1" applyBorder="1" applyAlignment="1">
      <alignment horizontal="left"/>
    </xf>
    <xf numFmtId="9" fontId="2" fillId="2" borderId="26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1" fontId="5" fillId="5" borderId="2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9" fontId="2" fillId="2" borderId="2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1" fontId="5" fillId="2" borderId="28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right" vertical="center"/>
    </xf>
    <xf numFmtId="1" fontId="3" fillId="4" borderId="30" xfId="0" applyNumberFormat="1" applyFont="1" applyFill="1" applyBorder="1" applyAlignment="1">
      <alignment horizontal="center" vertical="center"/>
    </xf>
    <xf numFmtId="49" fontId="6" fillId="6" borderId="31" xfId="0" applyNumberFormat="1" applyFont="1" applyFill="1" applyBorder="1" applyAlignment="1">
      <alignment horizontal="center" vertical="center"/>
    </xf>
    <xf numFmtId="1" fontId="3" fillId="4" borderId="32" xfId="0" applyNumberFormat="1" applyFont="1" applyFill="1" applyBorder="1" applyAlignment="1">
      <alignment horizontal="center" vertical="center"/>
    </xf>
    <xf numFmtId="1" fontId="3" fillId="4" borderId="33" xfId="0" applyNumberFormat="1" applyFont="1" applyFill="1" applyBorder="1" applyAlignment="1">
      <alignment horizontal="center" vertical="center"/>
    </xf>
    <xf numFmtId="1" fontId="3" fillId="4" borderId="34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1" fontId="3" fillId="2" borderId="26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right" vertical="center"/>
    </xf>
    <xf numFmtId="1" fontId="3" fillId="2" borderId="36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165" fontId="7" fillId="2" borderId="37" xfId="0" applyNumberFormat="1" applyFont="1" applyFill="1" applyBorder="1" applyAlignment="1">
      <alignment horizontal="center" vertical="center"/>
    </xf>
    <xf numFmtId="165" fontId="7" fillId="2" borderId="38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7" fillId="0" borderId="27" xfId="0" applyNumberFormat="1" applyFont="1" applyBorder="1" applyAlignment="1">
      <alignment horizontal="left"/>
    </xf>
    <xf numFmtId="1" fontId="7" fillId="0" borderId="40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165" fontId="7" fillId="0" borderId="41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1" fontId="7" fillId="0" borderId="39" xfId="0" applyNumberFormat="1" applyFont="1" applyBorder="1" applyAlignment="1">
      <alignment horizontal="center"/>
    </xf>
    <xf numFmtId="49" fontId="7" fillId="0" borderId="42" xfId="0" applyNumberFormat="1" applyFont="1" applyBorder="1" applyAlignment="1">
      <alignment horizontal="center"/>
    </xf>
    <xf numFmtId="1" fontId="7" fillId="0" borderId="42" xfId="0" applyNumberFormat="1" applyFont="1" applyBorder="1" applyAlignment="1">
      <alignment horizontal="center" vertical="center"/>
    </xf>
    <xf numFmtId="1" fontId="7" fillId="0" borderId="42" xfId="0" applyNumberFormat="1" applyFont="1" applyBorder="1" applyAlignment="1">
      <alignment horizontal="center"/>
    </xf>
    <xf numFmtId="0" fontId="0" fillId="0" borderId="0" xfId="0" applyNumberFormat="1" applyFont="1" applyAlignment="1">
      <alignment vertical="top" wrapText="1"/>
    </xf>
    <xf numFmtId="49" fontId="10" fillId="0" borderId="43" xfId="0" applyNumberFormat="1" applyFont="1" applyBorder="1" applyAlignment="1">
      <alignment horizontal="center"/>
    </xf>
    <xf numFmtId="0" fontId="7" fillId="0" borderId="43" xfId="0" applyNumberFormat="1" applyFont="1" applyBorder="1" applyAlignment="1">
      <alignment horizontal="center"/>
    </xf>
    <xf numFmtId="49" fontId="4" fillId="2" borderId="44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49" fontId="10" fillId="7" borderId="43" xfId="0" applyNumberFormat="1" applyFont="1" applyFill="1" applyBorder="1" applyAlignment="1">
      <alignment horizontal="center"/>
    </xf>
    <xf numFmtId="0" fontId="7" fillId="7" borderId="43" xfId="0" applyNumberFormat="1" applyFont="1" applyFill="1" applyBorder="1" applyAlignment="1">
      <alignment horizontal="center"/>
    </xf>
    <xf numFmtId="0" fontId="0" fillId="0" borderId="45" xfId="0" applyFont="1" applyBorder="1" applyAlignment="1">
      <alignment vertical="top" wrapText="1"/>
    </xf>
    <xf numFmtId="166" fontId="4" fillId="2" borderId="45" xfId="0" applyNumberFormat="1" applyFont="1" applyFill="1" applyBorder="1" applyAlignment="1">
      <alignment horizontal="center" vertical="center"/>
    </xf>
    <xf numFmtId="49" fontId="11" fillId="7" borderId="43" xfId="0" applyNumberFormat="1" applyFont="1" applyFill="1" applyBorder="1" applyAlignment="1"/>
    <xf numFmtId="0" fontId="1" fillId="7" borderId="43" xfId="0" applyNumberFormat="1" applyFont="1" applyFill="1" applyBorder="1" applyAlignment="1"/>
    <xf numFmtId="166" fontId="4" fillId="2" borderId="44" xfId="0" applyNumberFormat="1" applyFont="1" applyFill="1" applyBorder="1" applyAlignment="1">
      <alignment horizontal="center" vertical="center"/>
    </xf>
    <xf numFmtId="49" fontId="11" fillId="0" borderId="43" xfId="0" applyNumberFormat="1" applyFont="1" applyBorder="1" applyAlignment="1"/>
    <xf numFmtId="0" fontId="1" fillId="0" borderId="43" xfId="0" applyNumberFormat="1" applyFont="1" applyBorder="1" applyAlignment="1"/>
    <xf numFmtId="0" fontId="0" fillId="7" borderId="45" xfId="0" applyFont="1" applyFill="1" applyBorder="1" applyAlignment="1">
      <alignment vertical="top" wrapText="1"/>
    </xf>
    <xf numFmtId="49" fontId="4" fillId="2" borderId="4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49" fontId="12" fillId="0" borderId="45" xfId="0" applyNumberFormat="1" applyFont="1" applyBorder="1" applyAlignment="1">
      <alignment vertical="top" wrapText="1"/>
    </xf>
    <xf numFmtId="0" fontId="0" fillId="0" borderId="45" xfId="0" applyNumberFormat="1" applyFont="1" applyBorder="1" applyAlignment="1">
      <alignment vertical="top" wrapText="1"/>
    </xf>
    <xf numFmtId="1" fontId="0" fillId="0" borderId="45" xfId="0" applyNumberFormat="1" applyFont="1" applyBorder="1" applyAlignment="1">
      <alignment vertical="top" wrapText="1"/>
    </xf>
    <xf numFmtId="49" fontId="12" fillId="7" borderId="45" xfId="0" applyNumberFormat="1" applyFont="1" applyFill="1" applyBorder="1" applyAlignment="1">
      <alignment vertical="top" wrapText="1"/>
    </xf>
    <xf numFmtId="0" fontId="0" fillId="7" borderId="45" xfId="0" applyNumberFormat="1" applyFont="1" applyFill="1" applyBorder="1" applyAlignment="1">
      <alignment vertical="top" wrapText="1"/>
    </xf>
    <xf numFmtId="1" fontId="0" fillId="7" borderId="45" xfId="0" applyNumberFormat="1" applyFont="1" applyFill="1" applyBorder="1" applyAlignment="1">
      <alignment vertical="top" wrapText="1"/>
    </xf>
    <xf numFmtId="49" fontId="13" fillId="0" borderId="45" xfId="0" applyNumberFormat="1" applyFont="1" applyBorder="1" applyAlignment="1">
      <alignment vertical="top" wrapText="1"/>
    </xf>
    <xf numFmtId="49" fontId="13" fillId="7" borderId="45" xfId="0" applyNumberFormat="1" applyFont="1" applyFill="1" applyBorder="1" applyAlignment="1">
      <alignment vertical="top" wrapText="1"/>
    </xf>
    <xf numFmtId="165" fontId="1" fillId="0" borderId="0" xfId="0" applyNumberFormat="1" applyFont="1" applyAlignme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4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FFFFFF"/>
      <rgbColor rgb="FFAAAAAA"/>
      <rgbColor rgb="FFFF0000"/>
      <rgbColor rgb="FFBFBFBF"/>
      <rgbColor rgb="00000000"/>
      <rgbColor rgb="FFFFFF00"/>
      <rgbColor rgb="FFFF2C21"/>
      <rgbColor rgb="FFA5A5A5"/>
      <rgbColor rgb="FFF4F4F4"/>
      <rgbColor rgb="FFB8B8B8"/>
      <rgbColor rgb="FF51A7F9"/>
      <rgbColor rgb="FF0264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6.69241E-2"/>
          <c:y val="6.153850000000001E-2"/>
          <c:w val="0.92807600000000001"/>
          <c:h val="0.84647400000000061"/>
        </c:manualLayout>
      </c:layout>
      <c:barChart>
        <c:barDir val="col"/>
        <c:grouping val="clustered"/>
        <c:ser>
          <c:idx val="0"/>
          <c:order val="0"/>
          <c:tx>
            <c:v>Sans titre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dLbls>
            <c:numFmt formatCode="#,##0" sourceLinked="0"/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fr-FR"/>
              </a:p>
            </c:txPr>
            <c:dLblPos val="inEnd"/>
            <c:showVal val="1"/>
          </c:dLbls>
          <c:cat>
            <c:strRef>
              <c:f>'Feuil1 - Bilan'!$C$2:$C$11</c:f>
              <c:strCache>
                <c:ptCount val="10"/>
                <c:pt idx="0">
                  <c:v>0-2</c:v>
                </c:pt>
                <c:pt idx="1">
                  <c:v>2-4</c:v>
                </c:pt>
                <c:pt idx="2">
                  <c:v>4-6</c:v>
                </c:pt>
                <c:pt idx="3">
                  <c:v>6-8</c:v>
                </c:pt>
                <c:pt idx="4">
                  <c:v>8-10</c:v>
                </c:pt>
                <c:pt idx="5">
                  <c:v>10-12</c:v>
                </c:pt>
                <c:pt idx="6">
                  <c:v>12-14</c:v>
                </c:pt>
                <c:pt idx="7">
                  <c:v>14-16</c:v>
                </c:pt>
                <c:pt idx="8">
                  <c:v>16-18</c:v>
                </c:pt>
                <c:pt idx="9">
                  <c:v>18-20</c:v>
                </c:pt>
              </c:strCache>
            </c:strRef>
          </c:cat>
          <c:val>
            <c:numRef>
              <c:f>'Feuil1 - Bilan'!$D$2:$D$11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6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gapWidth val="40"/>
        <c:overlap val="-10"/>
        <c:axId val="94656768"/>
        <c:axId val="94717440"/>
      </c:barChart>
      <c:catAx>
        <c:axId val="94656768"/>
        <c:scaling>
          <c:orientation val="minMax"/>
        </c:scaling>
        <c:axPos val="b"/>
        <c:numFmt formatCode="#,##0" sourceLinked="1"/>
        <c:maj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94717440"/>
        <c:crosses val="autoZero"/>
        <c:auto val="1"/>
        <c:lblAlgn val="ctr"/>
        <c:lblOffset val="100"/>
        <c:noMultiLvlLbl val="1"/>
      </c:catAx>
      <c:valAx>
        <c:axId val="94717440"/>
        <c:scaling>
          <c:orientation val="minMax"/>
        </c:scaling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1"/>
        <c:maj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94656768"/>
        <c:crosses val="autoZero"/>
        <c:crossBetween val="between"/>
        <c:majorUnit val="4.6666699999999999"/>
        <c:minorUnit val="2.3333300000000001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582825</xdr:colOff>
      <xdr:row>79</xdr:row>
      <xdr:rowOff>17039</xdr:rowOff>
    </xdr:from>
    <xdr:to>
      <xdr:col>12</xdr:col>
      <xdr:colOff>209051</xdr:colOff>
      <xdr:row>94</xdr:row>
      <xdr:rowOff>17039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1"/>
  <sheetViews>
    <sheetView showGridLines="0" tabSelected="1" workbookViewId="0">
      <pane xSplit="5" ySplit="1" topLeftCell="AO31" activePane="bottomRight" state="frozen"/>
      <selection pane="topRight"/>
      <selection pane="bottomLeft"/>
      <selection pane="bottomRight" activeCell="AP57" sqref="AP57"/>
    </sheetView>
  </sheetViews>
  <sheetFormatPr baseColWidth="10" defaultColWidth="8.77734375" defaultRowHeight="12.75" customHeight="1"/>
  <cols>
    <col min="1" max="1" width="7.6640625" style="1" customWidth="1"/>
    <col min="2" max="2" width="7.77734375" style="1" customWidth="1"/>
    <col min="3" max="3" width="81.77734375" style="1" customWidth="1"/>
    <col min="4" max="4" width="5.109375" style="1" customWidth="1"/>
    <col min="5" max="5" width="8.6640625" style="1" customWidth="1"/>
    <col min="6" max="49" width="8.77734375" style="1" customWidth="1"/>
    <col min="50" max="256" width="5.88671875" style="1" customWidth="1"/>
  </cols>
  <sheetData>
    <row r="1" spans="1:49" ht="18" customHeight="1">
      <c r="A1" s="2" t="s">
        <v>0</v>
      </c>
      <c r="B1" s="3" t="s">
        <v>1</v>
      </c>
      <c r="C1" s="4" t="s">
        <v>2</v>
      </c>
      <c r="D1" s="5"/>
      <c r="E1" s="5"/>
      <c r="F1" s="6" t="s">
        <v>72</v>
      </c>
      <c r="G1" s="7" t="s">
        <v>73</v>
      </c>
      <c r="H1" s="7" t="s">
        <v>74</v>
      </c>
      <c r="I1" s="7" t="s">
        <v>75</v>
      </c>
      <c r="J1" s="7" t="s">
        <v>76</v>
      </c>
      <c r="K1" s="7" t="s">
        <v>77</v>
      </c>
      <c r="L1" s="7" t="s">
        <v>78</v>
      </c>
      <c r="M1" s="7" t="s">
        <v>79</v>
      </c>
      <c r="N1" s="7" t="s">
        <v>80</v>
      </c>
      <c r="O1" s="7" t="s">
        <v>81</v>
      </c>
      <c r="P1" s="7" t="s">
        <v>82</v>
      </c>
      <c r="Q1" s="7" t="s">
        <v>83</v>
      </c>
      <c r="R1" s="7" t="s">
        <v>84</v>
      </c>
      <c r="S1" s="7" t="s">
        <v>85</v>
      </c>
      <c r="T1" s="7" t="s">
        <v>86</v>
      </c>
      <c r="U1" s="7" t="s">
        <v>87</v>
      </c>
      <c r="V1" s="7" t="s">
        <v>88</v>
      </c>
      <c r="W1" s="7" t="s">
        <v>89</v>
      </c>
      <c r="X1" s="7" t="s">
        <v>90</v>
      </c>
      <c r="Y1" s="7" t="s">
        <v>91</v>
      </c>
      <c r="Z1" s="7" t="s">
        <v>92</v>
      </c>
      <c r="AA1" s="7" t="s">
        <v>93</v>
      </c>
      <c r="AB1" s="7" t="s">
        <v>94</v>
      </c>
      <c r="AC1" s="7" t="s">
        <v>95</v>
      </c>
      <c r="AD1" s="7" t="s">
        <v>96</v>
      </c>
      <c r="AE1" s="7" t="s">
        <v>97</v>
      </c>
      <c r="AF1" s="7" t="s">
        <v>98</v>
      </c>
      <c r="AG1" s="7" t="s">
        <v>99</v>
      </c>
      <c r="AH1" s="7" t="s">
        <v>100</v>
      </c>
      <c r="AI1" s="7" t="s">
        <v>101</v>
      </c>
      <c r="AJ1" s="7" t="s">
        <v>102</v>
      </c>
      <c r="AK1" s="7" t="s">
        <v>103</v>
      </c>
      <c r="AL1" s="7" t="s">
        <v>104</v>
      </c>
      <c r="AM1" s="7" t="s">
        <v>105</v>
      </c>
      <c r="AN1" s="7" t="s">
        <v>106</v>
      </c>
      <c r="AO1" s="7" t="s">
        <v>107</v>
      </c>
      <c r="AP1" s="7" t="s">
        <v>108</v>
      </c>
      <c r="AQ1" s="7" t="s">
        <v>109</v>
      </c>
      <c r="AR1" s="7" t="s">
        <v>110</v>
      </c>
      <c r="AS1" s="7" t="s">
        <v>111</v>
      </c>
      <c r="AT1" s="7" t="s">
        <v>112</v>
      </c>
      <c r="AU1" s="7" t="s">
        <v>113</v>
      </c>
      <c r="AV1" s="7" t="s">
        <v>114</v>
      </c>
      <c r="AW1" s="8" t="s">
        <v>115</v>
      </c>
    </row>
    <row r="2" spans="1:49" ht="15" customHeight="1">
      <c r="A2" s="9">
        <f>COUNTA(F2:AW2)/COUNTA($F$1:$AW$1)</f>
        <v>1</v>
      </c>
      <c r="B2" s="10">
        <f>AVERAGE(F2:AW2)/D2</f>
        <v>0.61363636363636365</v>
      </c>
      <c r="C2" s="11" t="s">
        <v>3</v>
      </c>
      <c r="D2" s="12">
        <v>1</v>
      </c>
      <c r="E2" s="13">
        <v>42370</v>
      </c>
      <c r="F2" s="14">
        <v>1</v>
      </c>
      <c r="G2" s="15">
        <v>1</v>
      </c>
      <c r="H2" s="15">
        <v>0</v>
      </c>
      <c r="I2" s="15">
        <v>1</v>
      </c>
      <c r="J2" s="15">
        <v>1</v>
      </c>
      <c r="K2" s="15">
        <v>1</v>
      </c>
      <c r="L2" s="15">
        <v>0</v>
      </c>
      <c r="M2" s="15">
        <v>1</v>
      </c>
      <c r="N2" s="15">
        <v>0</v>
      </c>
      <c r="O2" s="15">
        <v>0</v>
      </c>
      <c r="P2" s="15">
        <v>1</v>
      </c>
      <c r="Q2" s="15">
        <v>1</v>
      </c>
      <c r="R2" s="15">
        <v>0</v>
      </c>
      <c r="S2" s="15">
        <v>0</v>
      </c>
      <c r="T2" s="15">
        <v>1</v>
      </c>
      <c r="U2" s="15">
        <v>1</v>
      </c>
      <c r="V2" s="15">
        <v>1</v>
      </c>
      <c r="W2" s="15">
        <v>0</v>
      </c>
      <c r="X2" s="15">
        <v>1</v>
      </c>
      <c r="Y2" s="15">
        <v>0</v>
      </c>
      <c r="Z2" s="15">
        <v>1</v>
      </c>
      <c r="AA2" s="15">
        <v>0</v>
      </c>
      <c r="AB2" s="15">
        <v>1</v>
      </c>
      <c r="AC2" s="15">
        <v>0</v>
      </c>
      <c r="AD2" s="15">
        <v>1</v>
      </c>
      <c r="AE2" s="15">
        <v>1</v>
      </c>
      <c r="AF2" s="15">
        <v>1</v>
      </c>
      <c r="AG2" s="15">
        <v>0</v>
      </c>
      <c r="AH2" s="15">
        <v>0</v>
      </c>
      <c r="AI2" s="15">
        <v>1</v>
      </c>
      <c r="AJ2" s="15">
        <v>1</v>
      </c>
      <c r="AK2" s="15">
        <v>0</v>
      </c>
      <c r="AL2" s="15">
        <v>1</v>
      </c>
      <c r="AM2" s="15">
        <v>1</v>
      </c>
      <c r="AN2" s="15">
        <v>0</v>
      </c>
      <c r="AO2" s="15">
        <v>0</v>
      </c>
      <c r="AP2" s="15">
        <v>1</v>
      </c>
      <c r="AQ2" s="15">
        <v>1</v>
      </c>
      <c r="AR2" s="15">
        <v>0</v>
      </c>
      <c r="AS2" s="15">
        <v>1</v>
      </c>
      <c r="AT2" s="15">
        <v>1</v>
      </c>
      <c r="AU2" s="15">
        <v>0</v>
      </c>
      <c r="AV2" s="15">
        <v>1</v>
      </c>
      <c r="AW2" s="15">
        <v>1</v>
      </c>
    </row>
    <row r="3" spans="1:49" ht="15" customHeight="1">
      <c r="A3" s="16">
        <f>COUNTA(F3:AW3)/COUNTA($F$1:$AW$1)</f>
        <v>0.95454545454545459</v>
      </c>
      <c r="B3" s="17">
        <f>AVERAGE(F3:AW3)/D3</f>
        <v>0.58333333333333337</v>
      </c>
      <c r="C3" s="18" t="s">
        <v>4</v>
      </c>
      <c r="D3" s="19">
        <v>4</v>
      </c>
      <c r="E3" s="20">
        <v>42401</v>
      </c>
      <c r="F3" s="21">
        <v>3</v>
      </c>
      <c r="G3" s="22">
        <v>3</v>
      </c>
      <c r="H3" s="22"/>
      <c r="I3" s="22">
        <v>2</v>
      </c>
      <c r="J3" s="22">
        <v>4</v>
      </c>
      <c r="K3" s="22">
        <v>3</v>
      </c>
      <c r="L3" s="22">
        <v>2</v>
      </c>
      <c r="M3" s="22">
        <v>4</v>
      </c>
      <c r="N3" s="22">
        <v>2</v>
      </c>
      <c r="O3" s="22">
        <v>1</v>
      </c>
      <c r="P3" s="22">
        <v>3</v>
      </c>
      <c r="Q3" s="22">
        <v>3</v>
      </c>
      <c r="R3" s="22">
        <v>3</v>
      </c>
      <c r="S3" s="22"/>
      <c r="T3" s="22">
        <v>1</v>
      </c>
      <c r="U3" s="22">
        <v>4</v>
      </c>
      <c r="V3" s="22">
        <v>2</v>
      </c>
      <c r="W3" s="22">
        <v>3</v>
      </c>
      <c r="X3" s="22">
        <v>3</v>
      </c>
      <c r="Y3" s="22">
        <v>4</v>
      </c>
      <c r="Z3" s="22">
        <v>1</v>
      </c>
      <c r="AA3" s="22">
        <v>3</v>
      </c>
      <c r="AB3" s="22">
        <v>2</v>
      </c>
      <c r="AC3" s="22">
        <v>0</v>
      </c>
      <c r="AD3" s="22">
        <v>1</v>
      </c>
      <c r="AE3" s="22">
        <v>1</v>
      </c>
      <c r="AF3" s="22">
        <v>1</v>
      </c>
      <c r="AG3" s="22">
        <v>3</v>
      </c>
      <c r="AH3" s="22">
        <v>3</v>
      </c>
      <c r="AI3" s="22">
        <v>3</v>
      </c>
      <c r="AJ3" s="22">
        <v>3</v>
      </c>
      <c r="AK3" s="22">
        <v>1</v>
      </c>
      <c r="AL3" s="22">
        <v>1</v>
      </c>
      <c r="AM3" s="22">
        <v>3</v>
      </c>
      <c r="AN3" s="22">
        <v>2</v>
      </c>
      <c r="AO3" s="22">
        <v>3</v>
      </c>
      <c r="AP3" s="22">
        <v>3</v>
      </c>
      <c r="AQ3" s="22">
        <v>4</v>
      </c>
      <c r="AR3" s="22">
        <v>3</v>
      </c>
      <c r="AS3" s="22">
        <v>1</v>
      </c>
      <c r="AT3" s="22">
        <v>1</v>
      </c>
      <c r="AU3" s="22">
        <v>0</v>
      </c>
      <c r="AV3" s="22">
        <v>2</v>
      </c>
      <c r="AW3" s="22">
        <v>3</v>
      </c>
    </row>
    <row r="4" spans="1:49" ht="15" customHeight="1">
      <c r="A4" s="16">
        <f>COUNTA(F4:AW4)/COUNTA($F$1:$AW$1)</f>
        <v>1</v>
      </c>
      <c r="B4" s="17">
        <f>AVERAGE(F4:AW4)/D4</f>
        <v>0.92045454545454541</v>
      </c>
      <c r="C4" s="18" t="s">
        <v>5</v>
      </c>
      <c r="D4" s="19">
        <v>2</v>
      </c>
      <c r="E4" s="20">
        <v>42430</v>
      </c>
      <c r="F4" s="21">
        <v>2</v>
      </c>
      <c r="G4" s="22">
        <v>2</v>
      </c>
      <c r="H4" s="22">
        <v>2</v>
      </c>
      <c r="I4" s="22">
        <v>2</v>
      </c>
      <c r="J4" s="22">
        <v>2</v>
      </c>
      <c r="K4" s="22">
        <v>2</v>
      </c>
      <c r="L4" s="22">
        <v>2</v>
      </c>
      <c r="M4" s="22">
        <v>2</v>
      </c>
      <c r="N4" s="22">
        <v>2</v>
      </c>
      <c r="O4" s="22">
        <v>2</v>
      </c>
      <c r="P4" s="22">
        <v>2</v>
      </c>
      <c r="Q4" s="22">
        <v>2</v>
      </c>
      <c r="R4" s="22">
        <v>2</v>
      </c>
      <c r="S4" s="22">
        <v>2</v>
      </c>
      <c r="T4" s="22">
        <v>2</v>
      </c>
      <c r="U4" s="22">
        <v>2</v>
      </c>
      <c r="V4" s="22">
        <v>2</v>
      </c>
      <c r="W4" s="22">
        <v>2</v>
      </c>
      <c r="X4" s="22">
        <v>2</v>
      </c>
      <c r="Y4" s="22">
        <v>2</v>
      </c>
      <c r="Z4" s="22">
        <v>2</v>
      </c>
      <c r="AA4" s="22">
        <v>2</v>
      </c>
      <c r="AB4" s="22">
        <v>2</v>
      </c>
      <c r="AC4" s="22">
        <v>0</v>
      </c>
      <c r="AD4" s="22">
        <v>0</v>
      </c>
      <c r="AE4" s="22">
        <v>2</v>
      </c>
      <c r="AF4" s="22">
        <v>2</v>
      </c>
      <c r="AG4" s="22">
        <v>2</v>
      </c>
      <c r="AH4" s="22">
        <v>2</v>
      </c>
      <c r="AI4" s="22">
        <v>1</v>
      </c>
      <c r="AJ4" s="22">
        <v>2</v>
      </c>
      <c r="AK4" s="22">
        <v>0</v>
      </c>
      <c r="AL4" s="22">
        <v>2</v>
      </c>
      <c r="AM4" s="22">
        <v>2</v>
      </c>
      <c r="AN4" s="22">
        <v>2</v>
      </c>
      <c r="AO4" s="22">
        <v>2</v>
      </c>
      <c r="AP4" s="22">
        <v>2</v>
      </c>
      <c r="AQ4" s="22">
        <v>2</v>
      </c>
      <c r="AR4" s="22">
        <v>2</v>
      </c>
      <c r="AS4" s="22">
        <v>2</v>
      </c>
      <c r="AT4" s="22">
        <v>2</v>
      </c>
      <c r="AU4" s="22">
        <v>2</v>
      </c>
      <c r="AV4" s="22">
        <v>2</v>
      </c>
      <c r="AW4" s="22">
        <v>2</v>
      </c>
    </row>
    <row r="5" spans="1:49" ht="15" customHeight="1">
      <c r="A5" s="16">
        <f>COUNTA(F5:AW5)/COUNTA($F$1:$AW$1)</f>
        <v>1</v>
      </c>
      <c r="B5" s="17">
        <f>AVERAGE(F5:AW5)/D5</f>
        <v>0.97727272727272729</v>
      </c>
      <c r="C5" s="18" t="s">
        <v>6</v>
      </c>
      <c r="D5" s="19">
        <v>1</v>
      </c>
      <c r="E5" s="20">
        <v>42461</v>
      </c>
      <c r="F5" s="21">
        <v>1</v>
      </c>
      <c r="G5" s="22">
        <v>1</v>
      </c>
      <c r="H5" s="22">
        <v>1</v>
      </c>
      <c r="I5" s="22">
        <v>1</v>
      </c>
      <c r="J5" s="22">
        <v>1</v>
      </c>
      <c r="K5" s="22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1</v>
      </c>
      <c r="S5" s="22">
        <v>1</v>
      </c>
      <c r="T5" s="22">
        <v>1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22">
        <v>1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22">
        <v>1</v>
      </c>
      <c r="AI5" s="22">
        <v>1</v>
      </c>
      <c r="AJ5" s="22">
        <v>1</v>
      </c>
      <c r="AK5" s="22">
        <v>1</v>
      </c>
      <c r="AL5" s="22">
        <v>1</v>
      </c>
      <c r="AM5" s="22">
        <v>0</v>
      </c>
      <c r="AN5" s="22">
        <v>1</v>
      </c>
      <c r="AO5" s="22">
        <v>1</v>
      </c>
      <c r="AP5" s="22">
        <v>1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</row>
    <row r="6" spans="1:49" ht="15" customHeight="1">
      <c r="A6" s="23">
        <f>COUNTA(F6:AW6)/COUNTA($F$1:$AW$1)</f>
        <v>1</v>
      </c>
      <c r="B6" s="24">
        <f>AVERAGE(F6:AW6)/D6</f>
        <v>0.81818181818181823</v>
      </c>
      <c r="C6" s="25" t="s">
        <v>116</v>
      </c>
      <c r="D6" s="26">
        <v>1</v>
      </c>
      <c r="E6" s="27">
        <v>42491</v>
      </c>
      <c r="F6" s="28">
        <v>1</v>
      </c>
      <c r="G6" s="29">
        <v>1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0</v>
      </c>
      <c r="S6" s="29">
        <v>0</v>
      </c>
      <c r="T6" s="29">
        <v>1</v>
      </c>
      <c r="U6" s="29">
        <v>1</v>
      </c>
      <c r="V6" s="29">
        <v>1</v>
      </c>
      <c r="W6" s="29">
        <v>0</v>
      </c>
      <c r="X6" s="29">
        <v>1</v>
      </c>
      <c r="Y6" s="29">
        <v>1</v>
      </c>
      <c r="Z6" s="29">
        <v>1</v>
      </c>
      <c r="AA6" s="29">
        <v>1</v>
      </c>
      <c r="AB6" s="29">
        <v>1</v>
      </c>
      <c r="AC6" s="29">
        <v>0</v>
      </c>
      <c r="AD6" s="29">
        <v>1</v>
      </c>
      <c r="AE6" s="29">
        <v>0</v>
      </c>
      <c r="AF6" s="29">
        <v>1</v>
      </c>
      <c r="AG6" s="29">
        <v>1</v>
      </c>
      <c r="AH6" s="29">
        <v>1</v>
      </c>
      <c r="AI6" s="29">
        <v>1</v>
      </c>
      <c r="AJ6" s="29">
        <v>1</v>
      </c>
      <c r="AK6" s="29">
        <v>0</v>
      </c>
      <c r="AL6" s="29">
        <v>1</v>
      </c>
      <c r="AM6" s="29">
        <v>0</v>
      </c>
      <c r="AN6" s="29">
        <v>1</v>
      </c>
      <c r="AO6" s="29">
        <v>1</v>
      </c>
      <c r="AP6" s="29">
        <v>1</v>
      </c>
      <c r="AQ6" s="29">
        <v>1</v>
      </c>
      <c r="AR6" s="29">
        <v>1</v>
      </c>
      <c r="AS6" s="29">
        <v>1</v>
      </c>
      <c r="AT6" s="29">
        <v>1</v>
      </c>
      <c r="AU6" s="29">
        <v>0</v>
      </c>
      <c r="AV6" s="29">
        <v>1</v>
      </c>
      <c r="AW6" s="29">
        <v>1</v>
      </c>
    </row>
    <row r="7" spans="1:49" ht="15" customHeight="1">
      <c r="A7" s="30"/>
      <c r="B7" s="30"/>
      <c r="C7" s="31"/>
      <c r="D7" s="32">
        <f>SUM(D2:D6)</f>
        <v>9</v>
      </c>
      <c r="E7" s="33" t="s">
        <v>7</v>
      </c>
      <c r="F7" s="34">
        <f t="shared" ref="F7:AB7" si="0">SUM(F2:F6)</f>
        <v>8</v>
      </c>
      <c r="G7" s="34">
        <f t="shared" si="0"/>
        <v>8</v>
      </c>
      <c r="H7" s="34">
        <f t="shared" si="0"/>
        <v>4</v>
      </c>
      <c r="I7" s="34">
        <f t="shared" si="0"/>
        <v>7</v>
      </c>
      <c r="J7" s="34">
        <f t="shared" si="0"/>
        <v>9</v>
      </c>
      <c r="K7" s="34">
        <f t="shared" si="0"/>
        <v>8</v>
      </c>
      <c r="L7" s="34">
        <f t="shared" si="0"/>
        <v>6</v>
      </c>
      <c r="M7" s="34">
        <f t="shared" si="0"/>
        <v>9</v>
      </c>
      <c r="N7" s="34">
        <f t="shared" si="0"/>
        <v>6</v>
      </c>
      <c r="O7" s="34">
        <f t="shared" si="0"/>
        <v>5</v>
      </c>
      <c r="P7" s="34">
        <f t="shared" si="0"/>
        <v>8</v>
      </c>
      <c r="Q7" s="34">
        <f t="shared" si="0"/>
        <v>8</v>
      </c>
      <c r="R7" s="34">
        <f t="shared" si="0"/>
        <v>6</v>
      </c>
      <c r="S7" s="34">
        <f t="shared" si="0"/>
        <v>3</v>
      </c>
      <c r="T7" s="34">
        <f t="shared" si="0"/>
        <v>6</v>
      </c>
      <c r="U7" s="34">
        <f t="shared" si="0"/>
        <v>9</v>
      </c>
      <c r="V7" s="34">
        <f t="shared" si="0"/>
        <v>7</v>
      </c>
      <c r="W7" s="34">
        <f t="shared" si="0"/>
        <v>6</v>
      </c>
      <c r="X7" s="34">
        <f t="shared" si="0"/>
        <v>8</v>
      </c>
      <c r="Y7" s="34">
        <f t="shared" si="0"/>
        <v>8</v>
      </c>
      <c r="Z7" s="34">
        <f t="shared" si="0"/>
        <v>6</v>
      </c>
      <c r="AA7" s="34">
        <f t="shared" si="0"/>
        <v>7</v>
      </c>
      <c r="AB7" s="34">
        <f t="shared" si="0"/>
        <v>7</v>
      </c>
      <c r="AC7" s="34">
        <v>1</v>
      </c>
      <c r="AD7" s="34">
        <f t="shared" ref="AD7:AW7" si="1">SUM(AD2:AD6)</f>
        <v>4</v>
      </c>
      <c r="AE7" s="34">
        <f t="shared" si="1"/>
        <v>5</v>
      </c>
      <c r="AF7" s="34">
        <f t="shared" si="1"/>
        <v>6</v>
      </c>
      <c r="AG7" s="34">
        <f t="shared" si="1"/>
        <v>7</v>
      </c>
      <c r="AH7" s="34">
        <f t="shared" si="1"/>
        <v>7</v>
      </c>
      <c r="AI7" s="34">
        <f t="shared" si="1"/>
        <v>7</v>
      </c>
      <c r="AJ7" s="34">
        <f t="shared" si="1"/>
        <v>8</v>
      </c>
      <c r="AK7" s="34">
        <f t="shared" si="1"/>
        <v>2</v>
      </c>
      <c r="AL7" s="34">
        <f t="shared" si="1"/>
        <v>6</v>
      </c>
      <c r="AM7" s="34">
        <f t="shared" si="1"/>
        <v>6</v>
      </c>
      <c r="AN7" s="34">
        <f t="shared" si="1"/>
        <v>6</v>
      </c>
      <c r="AO7" s="34">
        <f t="shared" si="1"/>
        <v>7</v>
      </c>
      <c r="AP7" s="34">
        <f t="shared" si="1"/>
        <v>8</v>
      </c>
      <c r="AQ7" s="34">
        <f t="shared" si="1"/>
        <v>9</v>
      </c>
      <c r="AR7" s="34">
        <f t="shared" si="1"/>
        <v>7</v>
      </c>
      <c r="AS7" s="34">
        <f t="shared" si="1"/>
        <v>6</v>
      </c>
      <c r="AT7" s="34">
        <f t="shared" si="1"/>
        <v>6</v>
      </c>
      <c r="AU7" s="34">
        <f t="shared" si="1"/>
        <v>3</v>
      </c>
      <c r="AV7" s="34">
        <f t="shared" si="1"/>
        <v>7</v>
      </c>
      <c r="AW7" s="34">
        <f t="shared" si="1"/>
        <v>8</v>
      </c>
    </row>
    <row r="8" spans="1:49" ht="15" customHeight="1">
      <c r="A8" s="9">
        <f>COUNTA(F8:AW8)/COUNTA($F$1:$AW$1)</f>
        <v>0.97727272727272729</v>
      </c>
      <c r="B8" s="10">
        <f t="shared" ref="B8:B22" si="2">AVERAGE(F8:AW8)/D8</f>
        <v>0.65116279069767447</v>
      </c>
      <c r="C8" s="35" t="s">
        <v>8</v>
      </c>
      <c r="D8" s="36">
        <v>1</v>
      </c>
      <c r="E8" s="37">
        <v>42371</v>
      </c>
      <c r="F8" s="38">
        <v>1</v>
      </c>
      <c r="G8" s="39">
        <v>0</v>
      </c>
      <c r="H8" s="39">
        <v>1</v>
      </c>
      <c r="I8" s="39">
        <v>0</v>
      </c>
      <c r="J8" s="39">
        <v>1</v>
      </c>
      <c r="K8" s="39">
        <v>1</v>
      </c>
      <c r="L8" s="39">
        <v>1</v>
      </c>
      <c r="M8" s="39">
        <v>1</v>
      </c>
      <c r="N8" s="39">
        <v>1</v>
      </c>
      <c r="O8" s="39">
        <v>1</v>
      </c>
      <c r="P8" s="39">
        <v>1</v>
      </c>
      <c r="Q8" s="39">
        <v>1</v>
      </c>
      <c r="R8" s="39">
        <v>1</v>
      </c>
      <c r="S8" s="39">
        <v>0</v>
      </c>
      <c r="T8" s="39">
        <v>0</v>
      </c>
      <c r="U8" s="39">
        <v>1</v>
      </c>
      <c r="V8" s="39">
        <v>0</v>
      </c>
      <c r="W8" s="39">
        <v>0</v>
      </c>
      <c r="X8" s="39"/>
      <c r="Y8" s="39">
        <v>1</v>
      </c>
      <c r="Z8" s="39">
        <v>1</v>
      </c>
      <c r="AA8" s="39">
        <v>1</v>
      </c>
      <c r="AB8" s="39">
        <v>1</v>
      </c>
      <c r="AC8" s="39">
        <v>0</v>
      </c>
      <c r="AD8" s="39">
        <v>0</v>
      </c>
      <c r="AE8" s="39">
        <v>1</v>
      </c>
      <c r="AF8" s="39">
        <v>1</v>
      </c>
      <c r="AG8" s="39">
        <v>0</v>
      </c>
      <c r="AH8" s="39">
        <v>0</v>
      </c>
      <c r="AI8" s="39">
        <v>0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0</v>
      </c>
      <c r="AP8" s="39">
        <v>0</v>
      </c>
      <c r="AQ8" s="39">
        <v>1</v>
      </c>
      <c r="AR8" s="39">
        <v>1</v>
      </c>
      <c r="AS8" s="39">
        <v>0</v>
      </c>
      <c r="AT8" s="39">
        <v>1</v>
      </c>
      <c r="AU8" s="39">
        <v>0</v>
      </c>
      <c r="AV8" s="39">
        <v>1</v>
      </c>
      <c r="AW8" s="39">
        <v>1</v>
      </c>
    </row>
    <row r="9" spans="1:49" ht="15" customHeight="1">
      <c r="A9" s="16">
        <f t="shared" ref="A9:A22" si="3">COUNTA(F9:AR9)/COUNTA($F$1:$AR$1)</f>
        <v>1</v>
      </c>
      <c r="B9" s="17">
        <f t="shared" si="2"/>
        <v>0.92045454545454541</v>
      </c>
      <c r="C9" s="18" t="s">
        <v>9</v>
      </c>
      <c r="D9" s="19">
        <v>2</v>
      </c>
      <c r="E9" s="20">
        <v>42402</v>
      </c>
      <c r="F9" s="21">
        <v>2</v>
      </c>
      <c r="G9" s="22">
        <v>1</v>
      </c>
      <c r="H9" s="22">
        <v>2</v>
      </c>
      <c r="I9" s="22">
        <v>2</v>
      </c>
      <c r="J9" s="22">
        <v>1</v>
      </c>
      <c r="K9" s="22">
        <v>1</v>
      </c>
      <c r="L9" s="22">
        <v>2</v>
      </c>
      <c r="M9" s="22">
        <v>2</v>
      </c>
      <c r="N9" s="22">
        <v>2</v>
      </c>
      <c r="O9" s="22">
        <v>2</v>
      </c>
      <c r="P9" s="22">
        <v>1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1</v>
      </c>
      <c r="Z9" s="22">
        <v>2</v>
      </c>
      <c r="AA9" s="22">
        <v>1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1</v>
      </c>
      <c r="AV9" s="22">
        <v>2</v>
      </c>
      <c r="AW9" s="22">
        <v>2</v>
      </c>
    </row>
    <row r="10" spans="1:49" ht="15" customHeight="1">
      <c r="A10" s="16">
        <f t="shared" si="3"/>
        <v>2.564102564102564E-2</v>
      </c>
      <c r="B10" s="17">
        <f t="shared" si="2"/>
        <v>0.25</v>
      </c>
      <c r="C10" s="18" t="s">
        <v>10</v>
      </c>
      <c r="D10" s="19">
        <v>4</v>
      </c>
      <c r="E10" s="20">
        <v>42431</v>
      </c>
      <c r="F10" s="21"/>
      <c r="G10" s="22"/>
      <c r="H10" s="22"/>
      <c r="I10" s="22"/>
      <c r="J10" s="22"/>
      <c r="K10" s="22">
        <v>1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15" customHeight="1">
      <c r="A11" s="16">
        <f t="shared" si="3"/>
        <v>0.97435897435897434</v>
      </c>
      <c r="B11" s="17">
        <f t="shared" si="2"/>
        <v>0.90697674418604646</v>
      </c>
      <c r="C11" s="18" t="s">
        <v>11</v>
      </c>
      <c r="D11" s="19">
        <v>1</v>
      </c>
      <c r="E11" s="20">
        <v>42462</v>
      </c>
      <c r="F11" s="21">
        <v>1</v>
      </c>
      <c r="G11" s="22">
        <v>1</v>
      </c>
      <c r="H11" s="22">
        <v>1</v>
      </c>
      <c r="I11" s="22">
        <v>0</v>
      </c>
      <c r="J11" s="22">
        <v>1</v>
      </c>
      <c r="K11" s="22">
        <v>1</v>
      </c>
      <c r="L11" s="22">
        <v>0</v>
      </c>
      <c r="M11" s="22">
        <v>1</v>
      </c>
      <c r="N11" s="22">
        <v>1</v>
      </c>
      <c r="O11" s="22">
        <v>1</v>
      </c>
      <c r="P11" s="22">
        <v>1</v>
      </c>
      <c r="Q11" s="22">
        <v>1</v>
      </c>
      <c r="R11" s="22">
        <v>1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  <c r="Z11" s="22">
        <v>1</v>
      </c>
      <c r="AA11" s="22">
        <v>1</v>
      </c>
      <c r="AB11" s="22">
        <v>1</v>
      </c>
      <c r="AC11" s="22">
        <v>1</v>
      </c>
      <c r="AD11" s="22">
        <v>0</v>
      </c>
      <c r="AE11" s="22">
        <v>0</v>
      </c>
      <c r="AF11" s="22">
        <v>1</v>
      </c>
      <c r="AG11" s="22">
        <v>1</v>
      </c>
      <c r="AH11" s="22">
        <v>1</v>
      </c>
      <c r="AI11" s="22">
        <v>1</v>
      </c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22"/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22">
        <v>1</v>
      </c>
      <c r="AW11" s="22">
        <v>1</v>
      </c>
    </row>
    <row r="12" spans="1:49" ht="15" customHeight="1">
      <c r="A12" s="16">
        <f t="shared" si="3"/>
        <v>0.97435897435897434</v>
      </c>
      <c r="B12" s="17">
        <f t="shared" si="2"/>
        <v>0.86046511627906974</v>
      </c>
      <c r="C12" s="18" t="s">
        <v>12</v>
      </c>
      <c r="D12" s="19">
        <v>1</v>
      </c>
      <c r="E12" s="20">
        <v>42492</v>
      </c>
      <c r="F12" s="21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0</v>
      </c>
      <c r="R12" s="22">
        <v>1</v>
      </c>
      <c r="S12" s="22">
        <v>0</v>
      </c>
      <c r="T12" s="22">
        <v>1</v>
      </c>
      <c r="U12" s="22">
        <v>1</v>
      </c>
      <c r="V12" s="22">
        <v>1</v>
      </c>
      <c r="W12" s="22">
        <v>1</v>
      </c>
      <c r="X12" s="22">
        <v>1</v>
      </c>
      <c r="Y12" s="22">
        <v>1</v>
      </c>
      <c r="Z12" s="22">
        <v>1</v>
      </c>
      <c r="AA12" s="22">
        <v>1</v>
      </c>
      <c r="AB12" s="22">
        <v>1</v>
      </c>
      <c r="AC12" s="22">
        <v>1</v>
      </c>
      <c r="AD12" s="22">
        <v>1</v>
      </c>
      <c r="AE12" s="22">
        <v>0</v>
      </c>
      <c r="AF12" s="22">
        <v>1</v>
      </c>
      <c r="AG12" s="22">
        <v>1</v>
      </c>
      <c r="AH12" s="22">
        <v>1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22"/>
      <c r="AQ12" s="22">
        <v>0</v>
      </c>
      <c r="AR12" s="22">
        <v>1</v>
      </c>
      <c r="AS12" s="22">
        <v>1</v>
      </c>
      <c r="AT12" s="22">
        <v>1</v>
      </c>
      <c r="AU12" s="22">
        <v>0</v>
      </c>
      <c r="AV12" s="22">
        <v>1</v>
      </c>
      <c r="AW12" s="22">
        <v>0</v>
      </c>
    </row>
    <row r="13" spans="1:49" ht="15" customHeight="1">
      <c r="A13" s="16">
        <f t="shared" si="3"/>
        <v>0.84615384615384615</v>
      </c>
      <c r="B13" s="17">
        <f t="shared" si="2"/>
        <v>0.6216216216216216</v>
      </c>
      <c r="C13" s="18" t="s">
        <v>13</v>
      </c>
      <c r="D13" s="19">
        <v>1</v>
      </c>
      <c r="E13" s="20">
        <v>42523</v>
      </c>
      <c r="F13" s="21">
        <v>1</v>
      </c>
      <c r="G13" s="22">
        <v>1</v>
      </c>
      <c r="H13" s="22"/>
      <c r="I13" s="22">
        <v>0</v>
      </c>
      <c r="J13" s="22">
        <v>0</v>
      </c>
      <c r="K13" s="22">
        <v>1</v>
      </c>
      <c r="L13" s="22"/>
      <c r="M13" s="22">
        <v>1</v>
      </c>
      <c r="N13" s="22"/>
      <c r="O13" s="22">
        <v>1</v>
      </c>
      <c r="P13" s="22">
        <v>0</v>
      </c>
      <c r="Q13" s="22"/>
      <c r="R13" s="22">
        <v>1</v>
      </c>
      <c r="S13" s="22">
        <v>0</v>
      </c>
      <c r="T13" s="22">
        <v>1</v>
      </c>
      <c r="U13" s="22">
        <v>1</v>
      </c>
      <c r="V13" s="22">
        <v>0</v>
      </c>
      <c r="W13" s="22">
        <v>0</v>
      </c>
      <c r="X13" s="22">
        <v>1</v>
      </c>
      <c r="Y13" s="22"/>
      <c r="Z13" s="22">
        <v>1</v>
      </c>
      <c r="AA13" s="22">
        <v>1</v>
      </c>
      <c r="AB13" s="22">
        <v>1</v>
      </c>
      <c r="AC13" s="22">
        <v>1</v>
      </c>
      <c r="AD13" s="22">
        <v>0</v>
      </c>
      <c r="AE13" s="22">
        <v>0</v>
      </c>
      <c r="AF13" s="22">
        <v>1</v>
      </c>
      <c r="AG13" s="22">
        <v>1</v>
      </c>
      <c r="AH13" s="22">
        <v>1</v>
      </c>
      <c r="AI13" s="22">
        <v>1</v>
      </c>
      <c r="AJ13" s="22">
        <v>1</v>
      </c>
      <c r="AK13" s="22">
        <v>0</v>
      </c>
      <c r="AL13" s="22">
        <v>1</v>
      </c>
      <c r="AM13" s="22">
        <v>0</v>
      </c>
      <c r="AN13" s="22">
        <v>1</v>
      </c>
      <c r="AO13" s="22">
        <v>1</v>
      </c>
      <c r="AP13" s="22"/>
      <c r="AQ13" s="22">
        <v>0</v>
      </c>
      <c r="AR13" s="22">
        <v>0</v>
      </c>
      <c r="AS13" s="22">
        <v>0</v>
      </c>
      <c r="AT13" s="22">
        <v>1</v>
      </c>
      <c r="AU13" s="22">
        <v>0</v>
      </c>
      <c r="AV13" s="22">
        <v>1</v>
      </c>
      <c r="AW13" s="22"/>
    </row>
    <row r="14" spans="1:49" ht="15" customHeight="1">
      <c r="A14" s="16">
        <f t="shared" si="3"/>
        <v>1</v>
      </c>
      <c r="B14" s="17">
        <f t="shared" si="2"/>
        <v>0.72159090909090906</v>
      </c>
      <c r="C14" s="18" t="s">
        <v>14</v>
      </c>
      <c r="D14" s="19">
        <v>4</v>
      </c>
      <c r="E14" s="20">
        <v>42553</v>
      </c>
      <c r="F14" s="21">
        <v>4</v>
      </c>
      <c r="G14" s="22">
        <v>1</v>
      </c>
      <c r="H14" s="22">
        <v>4</v>
      </c>
      <c r="I14" s="22">
        <v>4</v>
      </c>
      <c r="J14" s="22">
        <v>4</v>
      </c>
      <c r="K14" s="22">
        <v>2</v>
      </c>
      <c r="L14" s="22">
        <v>4</v>
      </c>
      <c r="M14" s="22">
        <v>2</v>
      </c>
      <c r="N14" s="22">
        <v>2</v>
      </c>
      <c r="O14" s="22">
        <v>4</v>
      </c>
      <c r="P14" s="22">
        <v>4</v>
      </c>
      <c r="Q14" s="22">
        <v>4</v>
      </c>
      <c r="R14" s="22">
        <v>4</v>
      </c>
      <c r="S14" s="22">
        <v>4</v>
      </c>
      <c r="T14" s="22">
        <v>2</v>
      </c>
      <c r="U14" s="22">
        <v>2</v>
      </c>
      <c r="V14" s="22">
        <v>3</v>
      </c>
      <c r="W14" s="22">
        <v>4</v>
      </c>
      <c r="X14" s="22">
        <v>2</v>
      </c>
      <c r="Y14" s="22">
        <v>4</v>
      </c>
      <c r="Z14" s="22">
        <v>4</v>
      </c>
      <c r="AA14" s="22">
        <v>4</v>
      </c>
      <c r="AB14" s="22">
        <v>2</v>
      </c>
      <c r="AC14" s="22">
        <v>2</v>
      </c>
      <c r="AD14" s="22">
        <v>2</v>
      </c>
      <c r="AE14" s="22">
        <v>4</v>
      </c>
      <c r="AF14" s="22">
        <v>1</v>
      </c>
      <c r="AG14" s="22">
        <v>2</v>
      </c>
      <c r="AH14" s="22">
        <v>2</v>
      </c>
      <c r="AI14" s="22">
        <v>4</v>
      </c>
      <c r="AJ14" s="22">
        <v>2</v>
      </c>
      <c r="AK14" s="22">
        <v>3</v>
      </c>
      <c r="AL14" s="22">
        <v>2</v>
      </c>
      <c r="AM14" s="22">
        <v>2</v>
      </c>
      <c r="AN14" s="22">
        <v>1</v>
      </c>
      <c r="AO14" s="22">
        <v>2</v>
      </c>
      <c r="AP14" s="22">
        <v>4</v>
      </c>
      <c r="AQ14" s="22">
        <v>3</v>
      </c>
      <c r="AR14" s="22">
        <v>2</v>
      </c>
      <c r="AS14" s="22">
        <v>4</v>
      </c>
      <c r="AT14" s="22">
        <v>2</v>
      </c>
      <c r="AU14" s="22">
        <v>4</v>
      </c>
      <c r="AV14" s="22">
        <v>4</v>
      </c>
      <c r="AW14" s="22">
        <v>1</v>
      </c>
    </row>
    <row r="15" spans="1:49" ht="15" customHeight="1">
      <c r="A15" s="16">
        <f t="shared" si="3"/>
        <v>1</v>
      </c>
      <c r="B15" s="17">
        <f t="shared" si="2"/>
        <v>0.65909090909090906</v>
      </c>
      <c r="C15" s="18" t="s">
        <v>15</v>
      </c>
      <c r="D15" s="19">
        <v>4</v>
      </c>
      <c r="E15" s="20">
        <v>42584</v>
      </c>
      <c r="F15" s="21">
        <v>4</v>
      </c>
      <c r="G15" s="22">
        <v>2</v>
      </c>
      <c r="H15" s="22">
        <v>4</v>
      </c>
      <c r="I15" s="22">
        <v>4</v>
      </c>
      <c r="J15" s="22">
        <v>4</v>
      </c>
      <c r="K15" s="22">
        <v>3</v>
      </c>
      <c r="L15" s="22">
        <v>0</v>
      </c>
      <c r="M15" s="22">
        <v>2</v>
      </c>
      <c r="N15" s="22">
        <v>2</v>
      </c>
      <c r="O15" s="22">
        <v>4</v>
      </c>
      <c r="P15" s="22">
        <v>4</v>
      </c>
      <c r="Q15" s="22">
        <v>1</v>
      </c>
      <c r="R15" s="22">
        <v>4</v>
      </c>
      <c r="S15" s="22">
        <v>0</v>
      </c>
      <c r="T15" s="22">
        <v>2</v>
      </c>
      <c r="U15" s="22">
        <v>2</v>
      </c>
      <c r="V15" s="22">
        <v>3</v>
      </c>
      <c r="W15" s="22">
        <v>4</v>
      </c>
      <c r="X15" s="22">
        <v>0</v>
      </c>
      <c r="Y15" s="22">
        <v>3</v>
      </c>
      <c r="Z15" s="22">
        <v>4</v>
      </c>
      <c r="AA15" s="22">
        <v>4</v>
      </c>
      <c r="AB15" s="22">
        <v>0</v>
      </c>
      <c r="AC15" s="22">
        <v>2</v>
      </c>
      <c r="AD15" s="22">
        <v>2</v>
      </c>
      <c r="AE15" s="22">
        <v>4</v>
      </c>
      <c r="AF15" s="22">
        <v>1</v>
      </c>
      <c r="AG15" s="22">
        <v>4</v>
      </c>
      <c r="AH15" s="22">
        <v>0</v>
      </c>
      <c r="AI15" s="22">
        <v>4</v>
      </c>
      <c r="AJ15" s="22">
        <v>4</v>
      </c>
      <c r="AK15" s="22">
        <v>3</v>
      </c>
      <c r="AL15" s="22">
        <v>4</v>
      </c>
      <c r="AM15" s="22">
        <v>2</v>
      </c>
      <c r="AN15" s="22">
        <v>4</v>
      </c>
      <c r="AO15" s="22">
        <v>3</v>
      </c>
      <c r="AP15" s="22">
        <v>4</v>
      </c>
      <c r="AQ15" s="22">
        <v>4</v>
      </c>
      <c r="AR15" s="22">
        <v>2</v>
      </c>
      <c r="AS15" s="22">
        <v>0</v>
      </c>
      <c r="AT15" s="22">
        <v>2</v>
      </c>
      <c r="AU15" s="22">
        <v>1</v>
      </c>
      <c r="AV15" s="22">
        <v>2</v>
      </c>
      <c r="AW15" s="22">
        <v>4</v>
      </c>
    </row>
    <row r="16" spans="1:49" ht="15" customHeight="1">
      <c r="A16" s="16">
        <f t="shared" si="3"/>
        <v>0.97435897435897434</v>
      </c>
      <c r="B16" s="17">
        <f t="shared" si="2"/>
        <v>0.40476190476190477</v>
      </c>
      <c r="C16" s="18" t="s">
        <v>16</v>
      </c>
      <c r="D16" s="19">
        <v>2</v>
      </c>
      <c r="E16" s="20">
        <v>42615</v>
      </c>
      <c r="F16" s="21">
        <v>1</v>
      </c>
      <c r="G16" s="22">
        <v>1</v>
      </c>
      <c r="H16" s="22">
        <v>0</v>
      </c>
      <c r="I16" s="22">
        <v>2</v>
      </c>
      <c r="J16" s="22">
        <v>1</v>
      </c>
      <c r="K16" s="22">
        <v>1</v>
      </c>
      <c r="L16" s="22">
        <v>0</v>
      </c>
      <c r="M16" s="22">
        <v>1</v>
      </c>
      <c r="N16" s="22">
        <v>0</v>
      </c>
      <c r="O16" s="22">
        <v>2</v>
      </c>
      <c r="P16" s="22">
        <v>1</v>
      </c>
      <c r="Q16" s="22">
        <v>0</v>
      </c>
      <c r="R16" s="22">
        <v>2</v>
      </c>
      <c r="S16" s="22"/>
      <c r="T16" s="22">
        <v>2</v>
      </c>
      <c r="U16" s="22">
        <v>1</v>
      </c>
      <c r="V16" s="22">
        <v>0</v>
      </c>
      <c r="W16" s="22">
        <v>2</v>
      </c>
      <c r="X16" s="22">
        <v>0</v>
      </c>
      <c r="Y16" s="22">
        <v>0</v>
      </c>
      <c r="Z16" s="22">
        <v>2</v>
      </c>
      <c r="AA16" s="22">
        <v>2</v>
      </c>
      <c r="AB16" s="22">
        <v>0</v>
      </c>
      <c r="AC16" s="22">
        <v>0</v>
      </c>
      <c r="AD16" s="22">
        <v>0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1</v>
      </c>
      <c r="AK16" s="22">
        <v>0</v>
      </c>
      <c r="AL16" s="22">
        <v>1</v>
      </c>
      <c r="AM16" s="22">
        <v>0</v>
      </c>
      <c r="AN16" s="22">
        <v>1</v>
      </c>
      <c r="AO16" s="22">
        <v>2</v>
      </c>
      <c r="AP16" s="22">
        <v>1</v>
      </c>
      <c r="AQ16" s="22">
        <v>1</v>
      </c>
      <c r="AR16" s="22">
        <v>1</v>
      </c>
      <c r="AS16" s="22">
        <v>0</v>
      </c>
      <c r="AT16" s="22">
        <v>2</v>
      </c>
      <c r="AU16" s="22">
        <v>1</v>
      </c>
      <c r="AV16" s="22"/>
      <c r="AW16" s="22">
        <v>1</v>
      </c>
    </row>
    <row r="17" spans="1:49" ht="15" customHeight="1">
      <c r="A17" s="16">
        <f t="shared" si="3"/>
        <v>1</v>
      </c>
      <c r="B17" s="17">
        <f t="shared" si="2"/>
        <v>0.95348837209302328</v>
      </c>
      <c r="C17" s="18" t="s">
        <v>17</v>
      </c>
      <c r="D17" s="19">
        <v>1</v>
      </c>
      <c r="E17" s="20">
        <v>42645</v>
      </c>
      <c r="F17" s="21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  <c r="W17" s="22">
        <v>0</v>
      </c>
      <c r="X17" s="22">
        <v>1</v>
      </c>
      <c r="Y17" s="22">
        <v>1</v>
      </c>
      <c r="Z17" s="22">
        <v>1</v>
      </c>
      <c r="AA17" s="22">
        <v>1</v>
      </c>
      <c r="AB17" s="22">
        <v>1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22">
        <v>1</v>
      </c>
      <c r="AI17" s="22">
        <v>0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22">
        <v>1</v>
      </c>
      <c r="AQ17" s="22">
        <v>1</v>
      </c>
      <c r="AR17" s="22">
        <v>1</v>
      </c>
      <c r="AS17" s="22">
        <v>1</v>
      </c>
      <c r="AT17" s="22">
        <v>1</v>
      </c>
      <c r="AU17" s="22"/>
      <c r="AV17" s="22">
        <v>1</v>
      </c>
      <c r="AW17" s="22">
        <v>1</v>
      </c>
    </row>
    <row r="18" spans="1:49" ht="15" customHeight="1">
      <c r="A18" s="16">
        <f t="shared" si="3"/>
        <v>1</v>
      </c>
      <c r="B18" s="17">
        <f t="shared" si="2"/>
        <v>0.67441860465116277</v>
      </c>
      <c r="C18" s="18" t="s">
        <v>18</v>
      </c>
      <c r="D18" s="19">
        <v>2</v>
      </c>
      <c r="E18" s="20">
        <v>42676</v>
      </c>
      <c r="F18" s="21">
        <v>0</v>
      </c>
      <c r="G18" s="22">
        <v>2</v>
      </c>
      <c r="H18" s="22">
        <v>0</v>
      </c>
      <c r="I18" s="22">
        <v>2</v>
      </c>
      <c r="J18" s="22">
        <v>1</v>
      </c>
      <c r="K18" s="22">
        <v>2</v>
      </c>
      <c r="L18" s="22">
        <v>1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0</v>
      </c>
      <c r="T18" s="22">
        <v>0</v>
      </c>
      <c r="U18" s="22">
        <v>2</v>
      </c>
      <c r="V18" s="22">
        <v>0</v>
      </c>
      <c r="W18" s="22">
        <v>2</v>
      </c>
      <c r="X18" s="22">
        <v>2</v>
      </c>
      <c r="Y18" s="22">
        <v>1</v>
      </c>
      <c r="Z18" s="22">
        <v>2</v>
      </c>
      <c r="AA18" s="22">
        <v>1</v>
      </c>
      <c r="AB18" s="22">
        <v>2</v>
      </c>
      <c r="AC18" s="22">
        <v>0</v>
      </c>
      <c r="AD18" s="22">
        <v>0</v>
      </c>
      <c r="AE18" s="22">
        <v>2</v>
      </c>
      <c r="AF18" s="22">
        <v>2</v>
      </c>
      <c r="AG18" s="22">
        <v>2</v>
      </c>
      <c r="AH18" s="22">
        <v>1</v>
      </c>
      <c r="AI18" s="22">
        <v>2</v>
      </c>
      <c r="AJ18" s="22">
        <v>2</v>
      </c>
      <c r="AK18" s="22">
        <v>0</v>
      </c>
      <c r="AL18" s="22">
        <v>2</v>
      </c>
      <c r="AM18" s="22">
        <v>0</v>
      </c>
      <c r="AN18" s="22">
        <v>2</v>
      </c>
      <c r="AO18" s="22">
        <v>2</v>
      </c>
      <c r="AP18" s="22">
        <v>2</v>
      </c>
      <c r="AQ18" s="22">
        <v>2</v>
      </c>
      <c r="AR18" s="22">
        <v>2</v>
      </c>
      <c r="AS18" s="22">
        <v>0</v>
      </c>
      <c r="AT18" s="22">
        <v>2</v>
      </c>
      <c r="AU18" s="22"/>
      <c r="AV18" s="22">
        <v>0</v>
      </c>
      <c r="AW18" s="22">
        <v>1</v>
      </c>
    </row>
    <row r="19" spans="1:49" ht="15" customHeight="1">
      <c r="A19" s="16">
        <f t="shared" si="3"/>
        <v>0.97435897435897434</v>
      </c>
      <c r="B19" s="17">
        <f t="shared" si="2"/>
        <v>0.69047619047619047</v>
      </c>
      <c r="C19" s="18" t="s">
        <v>117</v>
      </c>
      <c r="D19" s="19">
        <v>2</v>
      </c>
      <c r="E19" s="20">
        <v>42706</v>
      </c>
      <c r="F19" s="21">
        <v>0</v>
      </c>
      <c r="G19" s="22">
        <v>2</v>
      </c>
      <c r="H19" s="22"/>
      <c r="I19" s="22">
        <v>2</v>
      </c>
      <c r="J19" s="22">
        <v>1</v>
      </c>
      <c r="K19" s="22">
        <v>2</v>
      </c>
      <c r="L19" s="22">
        <v>2</v>
      </c>
      <c r="M19" s="22">
        <v>2</v>
      </c>
      <c r="N19" s="22">
        <v>1</v>
      </c>
      <c r="O19" s="22">
        <v>2</v>
      </c>
      <c r="P19" s="22">
        <v>2</v>
      </c>
      <c r="Q19" s="22">
        <v>2</v>
      </c>
      <c r="R19" s="22">
        <v>2</v>
      </c>
      <c r="S19" s="22">
        <v>0</v>
      </c>
      <c r="T19" s="22">
        <v>0</v>
      </c>
      <c r="U19" s="22">
        <v>2</v>
      </c>
      <c r="V19" s="22">
        <v>0</v>
      </c>
      <c r="W19" s="22">
        <v>2</v>
      </c>
      <c r="X19" s="22">
        <v>0</v>
      </c>
      <c r="Y19" s="22">
        <v>2</v>
      </c>
      <c r="Z19" s="22">
        <v>1</v>
      </c>
      <c r="AA19" s="22">
        <v>2</v>
      </c>
      <c r="AB19" s="22">
        <v>2</v>
      </c>
      <c r="AC19" s="22">
        <v>1</v>
      </c>
      <c r="AD19" s="22">
        <v>0</v>
      </c>
      <c r="AE19" s="22">
        <v>2</v>
      </c>
      <c r="AF19" s="22">
        <v>1</v>
      </c>
      <c r="AG19" s="22">
        <v>0</v>
      </c>
      <c r="AH19" s="22">
        <v>2</v>
      </c>
      <c r="AI19" s="22">
        <v>2</v>
      </c>
      <c r="AJ19" s="22">
        <v>2</v>
      </c>
      <c r="AK19" s="22">
        <v>0</v>
      </c>
      <c r="AL19" s="22">
        <v>2</v>
      </c>
      <c r="AM19" s="22">
        <v>1</v>
      </c>
      <c r="AN19" s="22">
        <v>2</v>
      </c>
      <c r="AO19" s="22">
        <v>2</v>
      </c>
      <c r="AP19" s="22">
        <v>2</v>
      </c>
      <c r="AQ19" s="22">
        <v>1</v>
      </c>
      <c r="AR19" s="22">
        <v>2</v>
      </c>
      <c r="AS19" s="22">
        <v>0</v>
      </c>
      <c r="AT19" s="22">
        <v>2</v>
      </c>
      <c r="AU19" s="22"/>
      <c r="AV19" s="22">
        <v>1</v>
      </c>
      <c r="AW19" s="22">
        <v>2</v>
      </c>
    </row>
    <row r="20" spans="1:49" ht="15" customHeight="1">
      <c r="A20" s="16">
        <f t="shared" si="3"/>
        <v>0.92307692307692313</v>
      </c>
      <c r="B20" s="17">
        <f t="shared" si="2"/>
        <v>0.72499999999999998</v>
      </c>
      <c r="C20" s="18" t="s">
        <v>19</v>
      </c>
      <c r="D20" s="19">
        <v>1</v>
      </c>
      <c r="E20" s="40" t="s">
        <v>20</v>
      </c>
      <c r="F20" s="21">
        <v>0</v>
      </c>
      <c r="G20" s="22">
        <v>1</v>
      </c>
      <c r="H20" s="22"/>
      <c r="I20" s="22">
        <v>1</v>
      </c>
      <c r="J20" s="22"/>
      <c r="K20" s="22">
        <v>1</v>
      </c>
      <c r="L20" s="22"/>
      <c r="M20" s="22">
        <v>1</v>
      </c>
      <c r="N20" s="22">
        <v>1</v>
      </c>
      <c r="O20" s="22">
        <v>0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0</v>
      </c>
      <c r="Y20" s="22">
        <v>1</v>
      </c>
      <c r="Z20" s="22">
        <v>1</v>
      </c>
      <c r="AA20" s="22">
        <v>1</v>
      </c>
      <c r="AB20" s="22">
        <v>1</v>
      </c>
      <c r="AC20" s="22">
        <v>0</v>
      </c>
      <c r="AD20" s="22">
        <v>0</v>
      </c>
      <c r="AE20" s="22">
        <v>1</v>
      </c>
      <c r="AF20" s="22">
        <v>1</v>
      </c>
      <c r="AG20" s="22">
        <v>1</v>
      </c>
      <c r="AH20" s="22">
        <v>1</v>
      </c>
      <c r="AI20" s="22">
        <v>1</v>
      </c>
      <c r="AJ20" s="22">
        <v>1</v>
      </c>
      <c r="AK20" s="22">
        <v>0</v>
      </c>
      <c r="AL20" s="22">
        <v>1</v>
      </c>
      <c r="AM20" s="22">
        <v>1</v>
      </c>
      <c r="AN20" s="22">
        <v>0</v>
      </c>
      <c r="AO20" s="22">
        <v>0</v>
      </c>
      <c r="AP20" s="22">
        <v>1</v>
      </c>
      <c r="AQ20" s="22">
        <v>1</v>
      </c>
      <c r="AR20" s="22">
        <v>1</v>
      </c>
      <c r="AS20" s="22">
        <v>0</v>
      </c>
      <c r="AT20" s="22">
        <v>0</v>
      </c>
      <c r="AU20" s="22"/>
      <c r="AV20" s="22">
        <v>0</v>
      </c>
      <c r="AW20" s="22">
        <v>1</v>
      </c>
    </row>
    <row r="21" spans="1:49" ht="15" customHeight="1">
      <c r="A21" s="16">
        <f t="shared" si="3"/>
        <v>0.82051282051282048</v>
      </c>
      <c r="B21" s="17">
        <f t="shared" si="2"/>
        <v>0.4</v>
      </c>
      <c r="C21" s="18" t="s">
        <v>21</v>
      </c>
      <c r="D21" s="19">
        <v>2</v>
      </c>
      <c r="E21" s="40" t="s">
        <v>22</v>
      </c>
      <c r="F21" s="21">
        <v>0</v>
      </c>
      <c r="G21" s="22">
        <v>2</v>
      </c>
      <c r="H21" s="22"/>
      <c r="I21" s="22">
        <v>2</v>
      </c>
      <c r="J21" s="22"/>
      <c r="K21" s="22">
        <v>0</v>
      </c>
      <c r="L21" s="22"/>
      <c r="M21" s="22">
        <v>2</v>
      </c>
      <c r="N21" s="22">
        <v>2</v>
      </c>
      <c r="O21" s="22"/>
      <c r="P21" s="22">
        <v>2</v>
      </c>
      <c r="Q21" s="22">
        <v>0</v>
      </c>
      <c r="R21" s="22">
        <v>2</v>
      </c>
      <c r="S21" s="22">
        <v>0</v>
      </c>
      <c r="T21" s="22">
        <v>0</v>
      </c>
      <c r="U21" s="22"/>
      <c r="V21" s="22">
        <v>0</v>
      </c>
      <c r="W21" s="22">
        <v>0</v>
      </c>
      <c r="X21" s="22">
        <v>2</v>
      </c>
      <c r="Y21" s="22">
        <v>0</v>
      </c>
      <c r="Z21" s="22">
        <v>0</v>
      </c>
      <c r="AA21" s="22">
        <v>2</v>
      </c>
      <c r="AB21" s="22">
        <v>2</v>
      </c>
      <c r="AC21" s="22">
        <v>0</v>
      </c>
      <c r="AD21" s="22"/>
      <c r="AE21" s="22">
        <v>2</v>
      </c>
      <c r="AF21" s="22">
        <v>0</v>
      </c>
      <c r="AG21" s="22">
        <v>0</v>
      </c>
      <c r="AH21" s="22">
        <v>0</v>
      </c>
      <c r="AI21" s="22">
        <v>2</v>
      </c>
      <c r="AJ21" s="22">
        <v>2</v>
      </c>
      <c r="AK21" s="22">
        <v>0</v>
      </c>
      <c r="AL21" s="22">
        <v>0</v>
      </c>
      <c r="AM21" s="22"/>
      <c r="AN21" s="22">
        <v>0</v>
      </c>
      <c r="AO21" s="22">
        <v>0</v>
      </c>
      <c r="AP21" s="22">
        <v>0</v>
      </c>
      <c r="AQ21" s="22">
        <v>0</v>
      </c>
      <c r="AR21" s="22">
        <v>2</v>
      </c>
      <c r="AS21" s="22">
        <v>0</v>
      </c>
      <c r="AT21" s="22">
        <v>2</v>
      </c>
      <c r="AU21" s="22"/>
      <c r="AV21" s="22"/>
      <c r="AW21" s="22">
        <v>0</v>
      </c>
    </row>
    <row r="22" spans="1:49" ht="15" customHeight="1">
      <c r="A22" s="23">
        <f t="shared" si="3"/>
        <v>0.35897435897435898</v>
      </c>
      <c r="B22" s="24">
        <f t="shared" si="2"/>
        <v>0.1</v>
      </c>
      <c r="C22" s="25" t="s">
        <v>23</v>
      </c>
      <c r="D22" s="26">
        <v>2</v>
      </c>
      <c r="E22" s="41" t="s">
        <v>24</v>
      </c>
      <c r="F22" s="28">
        <v>0</v>
      </c>
      <c r="G22" s="29">
        <v>0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>
        <v>0</v>
      </c>
      <c r="T22" s="29"/>
      <c r="U22" s="29"/>
      <c r="V22" s="29"/>
      <c r="W22" s="29"/>
      <c r="X22" s="29"/>
      <c r="Y22" s="29">
        <v>0</v>
      </c>
      <c r="Z22" s="29">
        <v>0</v>
      </c>
      <c r="AA22" s="29">
        <v>0</v>
      </c>
      <c r="AB22" s="29"/>
      <c r="AC22" s="29">
        <v>0</v>
      </c>
      <c r="AD22" s="29"/>
      <c r="AE22" s="29">
        <v>0</v>
      </c>
      <c r="AF22" s="29"/>
      <c r="AG22" s="29"/>
      <c r="AH22" s="29"/>
      <c r="AI22" s="29">
        <v>0</v>
      </c>
      <c r="AJ22" s="29">
        <v>2</v>
      </c>
      <c r="AK22" s="29"/>
      <c r="AL22" s="29">
        <v>0</v>
      </c>
      <c r="AM22" s="29"/>
      <c r="AN22" s="29">
        <v>0</v>
      </c>
      <c r="AO22" s="29"/>
      <c r="AP22" s="29">
        <v>0</v>
      </c>
      <c r="AQ22" s="29">
        <v>1</v>
      </c>
      <c r="AR22" s="29"/>
      <c r="AS22" s="29">
        <v>0</v>
      </c>
      <c r="AT22" s="29"/>
      <c r="AU22" s="29"/>
      <c r="AV22" s="29"/>
      <c r="AW22" s="29"/>
    </row>
    <row r="23" spans="1:49" ht="15" customHeight="1">
      <c r="A23" s="30"/>
      <c r="B23" s="30"/>
      <c r="C23" s="42"/>
      <c r="D23" s="43">
        <f>SUM(D8:D22)</f>
        <v>30</v>
      </c>
      <c r="E23" s="44" t="s">
        <v>7</v>
      </c>
      <c r="F23" s="45">
        <f t="shared" ref="F23:AW23" si="4">SUM(F8:F22)</f>
        <v>16</v>
      </c>
      <c r="G23" s="45">
        <f t="shared" si="4"/>
        <v>16</v>
      </c>
      <c r="H23" s="45">
        <f t="shared" si="4"/>
        <v>14</v>
      </c>
      <c r="I23" s="45">
        <f t="shared" si="4"/>
        <v>21</v>
      </c>
      <c r="J23" s="45">
        <f t="shared" si="4"/>
        <v>16</v>
      </c>
      <c r="K23" s="45">
        <f t="shared" si="4"/>
        <v>18</v>
      </c>
      <c r="L23" s="45">
        <f t="shared" si="4"/>
        <v>12</v>
      </c>
      <c r="M23" s="45">
        <f t="shared" si="4"/>
        <v>19</v>
      </c>
      <c r="N23" s="45">
        <f t="shared" si="4"/>
        <v>16</v>
      </c>
      <c r="O23" s="45">
        <f t="shared" si="4"/>
        <v>21</v>
      </c>
      <c r="P23" s="45">
        <f t="shared" si="4"/>
        <v>21</v>
      </c>
      <c r="Q23" s="45">
        <f t="shared" si="4"/>
        <v>15</v>
      </c>
      <c r="R23" s="45">
        <f t="shared" si="4"/>
        <v>24</v>
      </c>
      <c r="S23" s="45">
        <f t="shared" si="4"/>
        <v>9</v>
      </c>
      <c r="T23" s="45">
        <f t="shared" si="4"/>
        <v>13</v>
      </c>
      <c r="U23" s="45">
        <f t="shared" si="4"/>
        <v>17</v>
      </c>
      <c r="V23" s="45">
        <f t="shared" si="4"/>
        <v>12</v>
      </c>
      <c r="W23" s="45">
        <f t="shared" si="4"/>
        <v>19</v>
      </c>
      <c r="X23" s="45">
        <f t="shared" si="4"/>
        <v>12</v>
      </c>
      <c r="Y23" s="45">
        <f t="shared" si="4"/>
        <v>16</v>
      </c>
      <c r="Z23" s="45">
        <f t="shared" si="4"/>
        <v>21</v>
      </c>
      <c r="AA23" s="45">
        <f t="shared" si="4"/>
        <v>22</v>
      </c>
      <c r="AB23" s="45">
        <f t="shared" si="4"/>
        <v>16</v>
      </c>
      <c r="AC23" s="45">
        <f t="shared" si="4"/>
        <v>11</v>
      </c>
      <c r="AD23" s="45">
        <f t="shared" si="4"/>
        <v>8</v>
      </c>
      <c r="AE23" s="45">
        <f t="shared" si="4"/>
        <v>20</v>
      </c>
      <c r="AF23" s="45">
        <f t="shared" si="4"/>
        <v>13</v>
      </c>
      <c r="AG23" s="45">
        <f t="shared" si="4"/>
        <v>15</v>
      </c>
      <c r="AH23" s="45">
        <f t="shared" si="4"/>
        <v>12</v>
      </c>
      <c r="AI23" s="45">
        <f t="shared" si="4"/>
        <v>20</v>
      </c>
      <c r="AJ23" s="45">
        <f t="shared" si="4"/>
        <v>23</v>
      </c>
      <c r="AK23" s="45">
        <f t="shared" si="4"/>
        <v>12</v>
      </c>
      <c r="AL23" s="45">
        <f t="shared" si="4"/>
        <v>19</v>
      </c>
      <c r="AM23" s="45">
        <f t="shared" si="4"/>
        <v>12</v>
      </c>
      <c r="AN23" s="45">
        <f t="shared" si="4"/>
        <v>17</v>
      </c>
      <c r="AO23" s="45">
        <f t="shared" si="4"/>
        <v>17</v>
      </c>
      <c r="AP23" s="45">
        <f t="shared" si="4"/>
        <v>17</v>
      </c>
      <c r="AQ23" s="45">
        <f t="shared" si="4"/>
        <v>18</v>
      </c>
      <c r="AR23" s="45">
        <f t="shared" si="4"/>
        <v>18</v>
      </c>
      <c r="AS23" s="45">
        <f t="shared" si="4"/>
        <v>9</v>
      </c>
      <c r="AT23" s="45">
        <f t="shared" si="4"/>
        <v>19</v>
      </c>
      <c r="AU23" s="45">
        <f t="shared" si="4"/>
        <v>8</v>
      </c>
      <c r="AV23" s="45">
        <f t="shared" si="4"/>
        <v>14</v>
      </c>
      <c r="AW23" s="45">
        <f t="shared" si="4"/>
        <v>15</v>
      </c>
    </row>
    <row r="24" spans="1:49" ht="15" customHeight="1">
      <c r="A24" s="9">
        <f>COUNTA(F24:AW24)/COUNTA($F$1:$AW$1)</f>
        <v>0.93181818181818177</v>
      </c>
      <c r="B24" s="10">
        <f t="shared" ref="B24:B29" si="5">AVERAGE(F24:AW24)/D24</f>
        <v>0.75609756097560976</v>
      </c>
      <c r="C24" s="11" t="s">
        <v>25</v>
      </c>
      <c r="D24" s="12">
        <v>1</v>
      </c>
      <c r="E24" s="46">
        <v>42372</v>
      </c>
      <c r="F24" s="14">
        <v>1</v>
      </c>
      <c r="G24" s="15">
        <v>1</v>
      </c>
      <c r="H24" s="15">
        <v>1</v>
      </c>
      <c r="I24" s="15">
        <v>0</v>
      </c>
      <c r="J24" s="15">
        <v>1</v>
      </c>
      <c r="K24" s="15">
        <v>1</v>
      </c>
      <c r="L24" s="15">
        <v>0</v>
      </c>
      <c r="M24" s="15">
        <v>1</v>
      </c>
      <c r="N24" s="15">
        <v>1</v>
      </c>
      <c r="O24" s="15">
        <v>0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/>
      <c r="Y24" s="15">
        <v>1</v>
      </c>
      <c r="Z24" s="15">
        <v>1</v>
      </c>
      <c r="AA24" s="15">
        <v>1</v>
      </c>
      <c r="AB24" s="15"/>
      <c r="AC24" s="15">
        <v>1</v>
      </c>
      <c r="AD24" s="15">
        <v>1</v>
      </c>
      <c r="AE24" s="15">
        <v>1</v>
      </c>
      <c r="AF24" s="15">
        <v>1</v>
      </c>
      <c r="AG24" s="15">
        <v>0</v>
      </c>
      <c r="AH24" s="15">
        <v>1</v>
      </c>
      <c r="AI24" s="15">
        <v>1</v>
      </c>
      <c r="AJ24" s="15">
        <v>1</v>
      </c>
      <c r="AK24" s="15">
        <v>1</v>
      </c>
      <c r="AL24" s="15">
        <v>0</v>
      </c>
      <c r="AM24" s="15">
        <v>1</v>
      </c>
      <c r="AN24" s="15">
        <v>0</v>
      </c>
      <c r="AO24" s="15">
        <v>1</v>
      </c>
      <c r="AP24" s="15">
        <v>1</v>
      </c>
      <c r="AQ24" s="15">
        <v>0</v>
      </c>
      <c r="AR24" s="15">
        <v>0</v>
      </c>
      <c r="AS24" s="15">
        <v>0</v>
      </c>
      <c r="AT24" s="15">
        <v>1</v>
      </c>
      <c r="AU24" s="15"/>
      <c r="AV24" s="15">
        <v>0</v>
      </c>
      <c r="AW24" s="15">
        <v>1</v>
      </c>
    </row>
    <row r="25" spans="1:49" ht="15" customHeight="1">
      <c r="A25" s="16">
        <f>COUNTA(F25:AR25)/COUNTA($F$1:$AR$1)</f>
        <v>0.97435897435897434</v>
      </c>
      <c r="B25" s="17">
        <f t="shared" si="5"/>
        <v>0.65116279069767447</v>
      </c>
      <c r="C25" s="18" t="s">
        <v>26</v>
      </c>
      <c r="D25" s="19">
        <v>1</v>
      </c>
      <c r="E25" s="20">
        <v>42403</v>
      </c>
      <c r="F25" s="21">
        <v>0</v>
      </c>
      <c r="G25" s="22">
        <v>1</v>
      </c>
      <c r="H25" s="22"/>
      <c r="I25" s="22">
        <v>1</v>
      </c>
      <c r="J25" s="22">
        <v>1</v>
      </c>
      <c r="K25" s="22">
        <v>1</v>
      </c>
      <c r="L25" s="22">
        <v>0</v>
      </c>
      <c r="M25" s="22">
        <v>1</v>
      </c>
      <c r="N25" s="22">
        <v>0</v>
      </c>
      <c r="O25" s="22">
        <v>1</v>
      </c>
      <c r="P25" s="22">
        <v>1</v>
      </c>
      <c r="Q25" s="22">
        <v>1</v>
      </c>
      <c r="R25" s="22">
        <v>1</v>
      </c>
      <c r="S25" s="22">
        <v>0</v>
      </c>
      <c r="T25" s="22">
        <v>1</v>
      </c>
      <c r="U25" s="22">
        <v>1</v>
      </c>
      <c r="V25" s="22">
        <v>1</v>
      </c>
      <c r="W25" s="22">
        <v>0</v>
      </c>
      <c r="X25" s="22">
        <v>1</v>
      </c>
      <c r="Y25" s="22">
        <v>1</v>
      </c>
      <c r="Z25" s="22">
        <v>1</v>
      </c>
      <c r="AA25" s="22">
        <v>1</v>
      </c>
      <c r="AB25" s="22">
        <v>0</v>
      </c>
      <c r="AC25" s="22">
        <v>0</v>
      </c>
      <c r="AD25" s="22">
        <v>0</v>
      </c>
      <c r="AE25" s="22">
        <v>0</v>
      </c>
      <c r="AF25" s="22">
        <v>1</v>
      </c>
      <c r="AG25" s="22">
        <v>0</v>
      </c>
      <c r="AH25" s="22">
        <v>1</v>
      </c>
      <c r="AI25" s="22">
        <v>1</v>
      </c>
      <c r="AJ25" s="22">
        <v>0</v>
      </c>
      <c r="AK25" s="22">
        <v>1</v>
      </c>
      <c r="AL25" s="22">
        <v>1</v>
      </c>
      <c r="AM25" s="22">
        <v>1</v>
      </c>
      <c r="AN25" s="22">
        <v>1</v>
      </c>
      <c r="AO25" s="22">
        <v>0</v>
      </c>
      <c r="AP25" s="22">
        <v>1</v>
      </c>
      <c r="AQ25" s="22">
        <v>1</v>
      </c>
      <c r="AR25" s="22">
        <v>1</v>
      </c>
      <c r="AS25" s="22">
        <v>0</v>
      </c>
      <c r="AT25" s="22">
        <v>0</v>
      </c>
      <c r="AU25" s="22">
        <v>1</v>
      </c>
      <c r="AV25" s="22">
        <v>1</v>
      </c>
      <c r="AW25" s="22">
        <v>0</v>
      </c>
    </row>
    <row r="26" spans="1:49" ht="15" customHeight="1">
      <c r="A26" s="16">
        <f>COUNTA(F26:AR26)/COUNTA($F$1:$AR$1)</f>
        <v>0.94871794871794868</v>
      </c>
      <c r="B26" s="17">
        <f t="shared" si="5"/>
        <v>0.30158730158730157</v>
      </c>
      <c r="C26" s="18" t="s">
        <v>27</v>
      </c>
      <c r="D26" s="19">
        <v>3</v>
      </c>
      <c r="E26" s="40" t="s">
        <v>28</v>
      </c>
      <c r="F26" s="21">
        <v>0</v>
      </c>
      <c r="G26" s="22">
        <v>2</v>
      </c>
      <c r="H26" s="22">
        <v>0</v>
      </c>
      <c r="I26" s="22">
        <v>3</v>
      </c>
      <c r="J26" s="22">
        <v>2</v>
      </c>
      <c r="K26" s="22">
        <v>0</v>
      </c>
      <c r="L26" s="22">
        <v>0</v>
      </c>
      <c r="M26" s="22">
        <v>2</v>
      </c>
      <c r="N26" s="22">
        <v>0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22">
        <v>0</v>
      </c>
      <c r="U26" s="22">
        <v>3</v>
      </c>
      <c r="V26" s="22">
        <v>3</v>
      </c>
      <c r="W26" s="22">
        <v>3</v>
      </c>
      <c r="X26" s="22">
        <v>3</v>
      </c>
      <c r="Y26" s="22">
        <v>0</v>
      </c>
      <c r="Z26" s="22">
        <v>0</v>
      </c>
      <c r="AA26" s="22">
        <v>0</v>
      </c>
      <c r="AB26" s="22">
        <v>0</v>
      </c>
      <c r="AC26" s="22">
        <v>1</v>
      </c>
      <c r="AD26" s="22"/>
      <c r="AE26" s="22">
        <v>0</v>
      </c>
      <c r="AF26" s="22">
        <v>1</v>
      </c>
      <c r="AG26" s="22">
        <v>0</v>
      </c>
      <c r="AH26" s="22">
        <v>3</v>
      </c>
      <c r="AI26" s="22">
        <v>0</v>
      </c>
      <c r="AJ26" s="22">
        <v>0</v>
      </c>
      <c r="AK26" s="22">
        <v>3</v>
      </c>
      <c r="AL26" s="22">
        <v>2</v>
      </c>
      <c r="AM26" s="22">
        <v>3</v>
      </c>
      <c r="AN26" s="22">
        <v>0</v>
      </c>
      <c r="AO26" s="22">
        <v>0</v>
      </c>
      <c r="AP26" s="22">
        <v>0</v>
      </c>
      <c r="AQ26" s="22">
        <v>3</v>
      </c>
      <c r="AR26" s="22"/>
      <c r="AS26" s="22">
        <v>0</v>
      </c>
      <c r="AT26" s="22">
        <v>0</v>
      </c>
      <c r="AU26" s="22">
        <v>0</v>
      </c>
      <c r="AV26" s="22">
        <v>0</v>
      </c>
      <c r="AW26" s="22">
        <v>0</v>
      </c>
    </row>
    <row r="27" spans="1:49" ht="15" customHeight="1">
      <c r="A27" s="16">
        <f>COUNTA(F27:AR27)/COUNTA($F$1:$AR$1)</f>
        <v>0.92307692307692313</v>
      </c>
      <c r="B27" s="17">
        <f t="shared" si="5"/>
        <v>0.38461538461538458</v>
      </c>
      <c r="C27" s="18" t="s">
        <v>29</v>
      </c>
      <c r="D27" s="19">
        <v>3</v>
      </c>
      <c r="E27" s="40" t="s">
        <v>30</v>
      </c>
      <c r="F27" s="21">
        <v>0</v>
      </c>
      <c r="G27" s="22">
        <v>2</v>
      </c>
      <c r="H27" s="22">
        <v>0</v>
      </c>
      <c r="I27" s="22">
        <v>2</v>
      </c>
      <c r="J27" s="22">
        <v>2</v>
      </c>
      <c r="K27" s="22">
        <v>0</v>
      </c>
      <c r="L27" s="22">
        <v>0</v>
      </c>
      <c r="M27" s="22">
        <v>2</v>
      </c>
      <c r="N27" s="22">
        <v>0</v>
      </c>
      <c r="O27" s="22">
        <v>2</v>
      </c>
      <c r="P27" s="22">
        <v>0</v>
      </c>
      <c r="Q27" s="22">
        <v>2</v>
      </c>
      <c r="R27" s="22">
        <v>0</v>
      </c>
      <c r="S27" s="22">
        <v>0</v>
      </c>
      <c r="T27" s="22">
        <v>0</v>
      </c>
      <c r="U27" s="22">
        <v>3</v>
      </c>
      <c r="V27" s="22">
        <v>2</v>
      </c>
      <c r="W27" s="22">
        <v>3</v>
      </c>
      <c r="X27" s="22">
        <v>2</v>
      </c>
      <c r="Y27" s="22">
        <v>2</v>
      </c>
      <c r="Z27" s="22">
        <v>2</v>
      </c>
      <c r="AA27" s="22">
        <v>0</v>
      </c>
      <c r="AB27" s="22">
        <v>0</v>
      </c>
      <c r="AC27" s="22">
        <v>0</v>
      </c>
      <c r="AD27" s="22"/>
      <c r="AE27" s="22">
        <v>0</v>
      </c>
      <c r="AF27" s="22">
        <v>3</v>
      </c>
      <c r="AG27" s="22">
        <v>0</v>
      </c>
      <c r="AH27" s="22">
        <v>2</v>
      </c>
      <c r="AI27" s="22">
        <v>2</v>
      </c>
      <c r="AJ27" s="22">
        <v>0</v>
      </c>
      <c r="AK27" s="22"/>
      <c r="AL27" s="22">
        <v>1</v>
      </c>
      <c r="AM27" s="22">
        <v>2</v>
      </c>
      <c r="AN27" s="22">
        <v>3</v>
      </c>
      <c r="AO27" s="22">
        <v>0</v>
      </c>
      <c r="AP27" s="22">
        <v>0</v>
      </c>
      <c r="AQ27" s="22">
        <v>3</v>
      </c>
      <c r="AR27" s="22"/>
      <c r="AS27" s="22">
        <v>0</v>
      </c>
      <c r="AT27" s="22">
        <v>0</v>
      </c>
      <c r="AU27" s="22"/>
      <c r="AV27" s="22">
        <v>3</v>
      </c>
      <c r="AW27" s="22"/>
    </row>
    <row r="28" spans="1:49" ht="15" customHeight="1">
      <c r="A28" s="16">
        <f>COUNTA(F28:AR28)/COUNTA($F$1:$AR$1)</f>
        <v>0.64102564102564108</v>
      </c>
      <c r="B28" s="17">
        <f t="shared" si="5"/>
        <v>0.2413793103448276</v>
      </c>
      <c r="C28" s="18" t="s">
        <v>31</v>
      </c>
      <c r="D28" s="19">
        <v>2</v>
      </c>
      <c r="E28" s="40" t="s">
        <v>32</v>
      </c>
      <c r="F28" s="21">
        <v>0</v>
      </c>
      <c r="G28" s="22">
        <v>0</v>
      </c>
      <c r="H28" s="22"/>
      <c r="I28" s="22">
        <v>0</v>
      </c>
      <c r="J28" s="22"/>
      <c r="K28" s="22">
        <v>0</v>
      </c>
      <c r="L28" s="22"/>
      <c r="M28" s="22">
        <v>0</v>
      </c>
      <c r="N28" s="22">
        <v>0</v>
      </c>
      <c r="O28" s="22">
        <v>0</v>
      </c>
      <c r="P28" s="22"/>
      <c r="Q28" s="22">
        <v>0</v>
      </c>
      <c r="R28" s="22">
        <v>0</v>
      </c>
      <c r="S28" s="22"/>
      <c r="T28" s="22">
        <v>0</v>
      </c>
      <c r="U28" s="22">
        <v>2</v>
      </c>
      <c r="V28" s="22">
        <v>2</v>
      </c>
      <c r="W28" s="22">
        <v>0</v>
      </c>
      <c r="X28" s="22">
        <v>2</v>
      </c>
      <c r="Y28" s="22">
        <v>2</v>
      </c>
      <c r="Z28" s="22">
        <v>0</v>
      </c>
      <c r="AA28" s="22">
        <v>0</v>
      </c>
      <c r="AB28" s="22"/>
      <c r="AC28" s="22">
        <v>2</v>
      </c>
      <c r="AD28" s="22"/>
      <c r="AE28" s="22"/>
      <c r="AF28" s="22">
        <v>0</v>
      </c>
      <c r="AG28" s="22">
        <v>0</v>
      </c>
      <c r="AH28" s="22">
        <v>0</v>
      </c>
      <c r="AI28" s="22"/>
      <c r="AJ28" s="22">
        <v>0</v>
      </c>
      <c r="AK28" s="22"/>
      <c r="AL28" s="22">
        <v>2</v>
      </c>
      <c r="AM28" s="22">
        <v>0</v>
      </c>
      <c r="AN28" s="22">
        <v>0</v>
      </c>
      <c r="AO28" s="22"/>
      <c r="AP28" s="22"/>
      <c r="AQ28" s="22"/>
      <c r="AR28" s="22"/>
      <c r="AS28" s="22">
        <v>0</v>
      </c>
      <c r="AT28" s="22">
        <v>0</v>
      </c>
      <c r="AU28" s="22">
        <v>0</v>
      </c>
      <c r="AV28" s="22">
        <v>2</v>
      </c>
      <c r="AW28" s="22"/>
    </row>
    <row r="29" spans="1:49" ht="15" customHeight="1">
      <c r="A29" s="47">
        <f>COUNTA(F29:AR29)/COUNTA($F$1:$AR$1)</f>
        <v>0.5641025641025641</v>
      </c>
      <c r="B29" s="48">
        <f t="shared" si="5"/>
        <v>0.4861111111111111</v>
      </c>
      <c r="C29" s="49" t="s">
        <v>33</v>
      </c>
      <c r="D29" s="50">
        <v>3</v>
      </c>
      <c r="E29" s="51" t="s">
        <v>34</v>
      </c>
      <c r="F29" s="52">
        <v>1</v>
      </c>
      <c r="G29" s="53">
        <v>1</v>
      </c>
      <c r="H29" s="53"/>
      <c r="I29" s="53">
        <v>2</v>
      </c>
      <c r="J29" s="53"/>
      <c r="K29" s="53"/>
      <c r="L29" s="53"/>
      <c r="M29" s="53">
        <v>3</v>
      </c>
      <c r="N29" s="53">
        <v>1</v>
      </c>
      <c r="O29" s="53"/>
      <c r="P29" s="53"/>
      <c r="Q29" s="53">
        <v>2</v>
      </c>
      <c r="R29" s="53">
        <v>1</v>
      </c>
      <c r="S29" s="53"/>
      <c r="T29" s="53">
        <v>1</v>
      </c>
      <c r="U29" s="53">
        <v>3</v>
      </c>
      <c r="V29" s="53">
        <v>3</v>
      </c>
      <c r="W29" s="53">
        <v>0</v>
      </c>
      <c r="X29" s="53">
        <v>3</v>
      </c>
      <c r="Y29" s="53">
        <v>3</v>
      </c>
      <c r="Z29" s="53">
        <v>0</v>
      </c>
      <c r="AA29" s="53">
        <v>1</v>
      </c>
      <c r="AB29" s="53"/>
      <c r="AC29" s="53"/>
      <c r="AD29" s="53"/>
      <c r="AE29" s="53"/>
      <c r="AF29" s="53">
        <v>1</v>
      </c>
      <c r="AG29" s="53">
        <v>1</v>
      </c>
      <c r="AH29" s="53">
        <v>1</v>
      </c>
      <c r="AI29" s="53"/>
      <c r="AJ29" s="53">
        <v>1</v>
      </c>
      <c r="AK29" s="53"/>
      <c r="AL29" s="53">
        <v>3</v>
      </c>
      <c r="AM29" s="53">
        <v>3</v>
      </c>
      <c r="AN29" s="53">
        <v>0</v>
      </c>
      <c r="AO29" s="53"/>
      <c r="AP29" s="53"/>
      <c r="AQ29" s="53"/>
      <c r="AR29" s="53"/>
      <c r="AS29" s="53"/>
      <c r="AT29" s="53">
        <v>0</v>
      </c>
      <c r="AU29" s="53"/>
      <c r="AV29" s="53">
        <v>0</v>
      </c>
      <c r="AW29" s="53"/>
    </row>
    <row r="30" spans="1:49" ht="15" customHeight="1">
      <c r="A30" s="54"/>
      <c r="B30" s="54"/>
      <c r="C30" s="55"/>
      <c r="D30" s="56">
        <f>SUM(D24:D29)</f>
        <v>13</v>
      </c>
      <c r="E30" s="57"/>
      <c r="F30" s="58">
        <f t="shared" ref="F30:AW30" si="6">SUM(F24:F29)</f>
        <v>2</v>
      </c>
      <c r="G30" s="58">
        <f t="shared" si="6"/>
        <v>7</v>
      </c>
      <c r="H30" s="58">
        <f t="shared" si="6"/>
        <v>1</v>
      </c>
      <c r="I30" s="58">
        <f t="shared" si="6"/>
        <v>8</v>
      </c>
      <c r="J30" s="58">
        <f t="shared" si="6"/>
        <v>6</v>
      </c>
      <c r="K30" s="58">
        <f t="shared" si="6"/>
        <v>2</v>
      </c>
      <c r="L30" s="58">
        <f t="shared" si="6"/>
        <v>0</v>
      </c>
      <c r="M30" s="58">
        <f t="shared" si="6"/>
        <v>9</v>
      </c>
      <c r="N30" s="58">
        <f t="shared" si="6"/>
        <v>2</v>
      </c>
      <c r="O30" s="58">
        <f t="shared" si="6"/>
        <v>3</v>
      </c>
      <c r="P30" s="58">
        <f t="shared" si="6"/>
        <v>2</v>
      </c>
      <c r="Q30" s="58">
        <f t="shared" si="6"/>
        <v>7</v>
      </c>
      <c r="R30" s="58">
        <f t="shared" si="6"/>
        <v>3</v>
      </c>
      <c r="S30" s="58">
        <f t="shared" si="6"/>
        <v>1</v>
      </c>
      <c r="T30" s="58">
        <f t="shared" si="6"/>
        <v>3</v>
      </c>
      <c r="U30" s="58">
        <f t="shared" si="6"/>
        <v>13</v>
      </c>
      <c r="V30" s="58">
        <f t="shared" si="6"/>
        <v>12</v>
      </c>
      <c r="W30" s="58">
        <f t="shared" si="6"/>
        <v>7</v>
      </c>
      <c r="X30" s="58">
        <f t="shared" si="6"/>
        <v>11</v>
      </c>
      <c r="Y30" s="58">
        <f t="shared" si="6"/>
        <v>9</v>
      </c>
      <c r="Z30" s="58">
        <f t="shared" si="6"/>
        <v>4</v>
      </c>
      <c r="AA30" s="58">
        <f t="shared" si="6"/>
        <v>3</v>
      </c>
      <c r="AB30" s="58">
        <f t="shared" si="6"/>
        <v>0</v>
      </c>
      <c r="AC30" s="58">
        <f t="shared" si="6"/>
        <v>4</v>
      </c>
      <c r="AD30" s="58">
        <f t="shared" si="6"/>
        <v>1</v>
      </c>
      <c r="AE30" s="58">
        <f t="shared" si="6"/>
        <v>1</v>
      </c>
      <c r="AF30" s="58">
        <f t="shared" si="6"/>
        <v>7</v>
      </c>
      <c r="AG30" s="58">
        <f t="shared" si="6"/>
        <v>1</v>
      </c>
      <c r="AH30" s="58">
        <f t="shared" si="6"/>
        <v>8</v>
      </c>
      <c r="AI30" s="58">
        <f t="shared" si="6"/>
        <v>4</v>
      </c>
      <c r="AJ30" s="58">
        <f t="shared" si="6"/>
        <v>2</v>
      </c>
      <c r="AK30" s="58">
        <f t="shared" si="6"/>
        <v>5</v>
      </c>
      <c r="AL30" s="58">
        <f t="shared" si="6"/>
        <v>9</v>
      </c>
      <c r="AM30" s="58">
        <f t="shared" si="6"/>
        <v>10</v>
      </c>
      <c r="AN30" s="58">
        <f t="shared" si="6"/>
        <v>4</v>
      </c>
      <c r="AO30" s="58">
        <f t="shared" si="6"/>
        <v>1</v>
      </c>
      <c r="AP30" s="58">
        <f t="shared" si="6"/>
        <v>2</v>
      </c>
      <c r="AQ30" s="58">
        <f t="shared" si="6"/>
        <v>7</v>
      </c>
      <c r="AR30" s="58">
        <f t="shared" si="6"/>
        <v>1</v>
      </c>
      <c r="AS30" s="58">
        <f t="shared" si="6"/>
        <v>0</v>
      </c>
      <c r="AT30" s="58">
        <f t="shared" si="6"/>
        <v>1</v>
      </c>
      <c r="AU30" s="58">
        <f t="shared" si="6"/>
        <v>1</v>
      </c>
      <c r="AV30" s="58">
        <f t="shared" si="6"/>
        <v>6</v>
      </c>
      <c r="AW30" s="58">
        <f t="shared" si="6"/>
        <v>1</v>
      </c>
    </row>
    <row r="31" spans="1:49" ht="15" customHeight="1">
      <c r="A31" s="9">
        <f>COUNTA(F31:AW31)/COUNTA($F$1:$AW$1)</f>
        <v>1</v>
      </c>
      <c r="B31" s="10">
        <f>AVERAGE(F31:AW31)/D31</f>
        <v>0.90909090909090906</v>
      </c>
      <c r="C31" s="11" t="s">
        <v>35</v>
      </c>
      <c r="D31" s="12">
        <v>1</v>
      </c>
      <c r="E31" s="46">
        <v>42373</v>
      </c>
      <c r="F31" s="14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0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0</v>
      </c>
      <c r="AD31" s="15">
        <v>1</v>
      </c>
      <c r="AE31" s="15">
        <v>1</v>
      </c>
      <c r="AF31" s="15">
        <v>1</v>
      </c>
      <c r="AG31" s="15">
        <v>0</v>
      </c>
      <c r="AH31" s="15">
        <v>1</v>
      </c>
      <c r="AI31" s="15">
        <v>1</v>
      </c>
      <c r="AJ31" s="15">
        <v>1</v>
      </c>
      <c r="AK31" s="15">
        <v>1</v>
      </c>
      <c r="AL31" s="15">
        <v>1</v>
      </c>
      <c r="AM31" s="15">
        <v>1</v>
      </c>
      <c r="AN31" s="15">
        <v>1</v>
      </c>
      <c r="AO31" s="15">
        <v>1</v>
      </c>
      <c r="AP31" s="15">
        <v>1</v>
      </c>
      <c r="AQ31" s="15">
        <v>1</v>
      </c>
      <c r="AR31" s="15">
        <v>1</v>
      </c>
      <c r="AS31" s="15">
        <v>1</v>
      </c>
      <c r="AT31" s="15">
        <v>0</v>
      </c>
      <c r="AU31" s="15">
        <v>1</v>
      </c>
      <c r="AV31" s="15">
        <v>1</v>
      </c>
      <c r="AW31" s="15">
        <v>1</v>
      </c>
    </row>
    <row r="32" spans="1:49" ht="15" customHeight="1">
      <c r="A32" s="16">
        <f>COUNTA(F32:AR32)/COUNTA($F$1:$AR$1)</f>
        <v>0.87179487179487181</v>
      </c>
      <c r="B32" s="17">
        <f>AVERAGE(F32:AW32)/D32</f>
        <v>0.64102564102564108</v>
      </c>
      <c r="C32" s="18" t="s">
        <v>36</v>
      </c>
      <c r="D32" s="19">
        <v>2</v>
      </c>
      <c r="E32" s="20">
        <v>42404</v>
      </c>
      <c r="F32" s="21">
        <v>2</v>
      </c>
      <c r="G32" s="22">
        <v>2</v>
      </c>
      <c r="H32" s="22">
        <v>2</v>
      </c>
      <c r="I32" s="22">
        <v>0</v>
      </c>
      <c r="J32" s="22">
        <v>1</v>
      </c>
      <c r="K32" s="22">
        <v>2</v>
      </c>
      <c r="L32" s="22">
        <v>1</v>
      </c>
      <c r="M32" s="22">
        <v>2</v>
      </c>
      <c r="N32" s="22">
        <v>2</v>
      </c>
      <c r="O32" s="22">
        <v>1</v>
      </c>
      <c r="P32" s="22">
        <v>1</v>
      </c>
      <c r="Q32" s="22">
        <v>1</v>
      </c>
      <c r="R32" s="22">
        <v>2</v>
      </c>
      <c r="S32" s="22">
        <v>2</v>
      </c>
      <c r="T32" s="22">
        <v>1</v>
      </c>
      <c r="U32" s="22">
        <v>2</v>
      </c>
      <c r="V32" s="22">
        <v>1</v>
      </c>
      <c r="W32" s="22">
        <v>1</v>
      </c>
      <c r="X32" s="22"/>
      <c r="Y32" s="22">
        <v>1</v>
      </c>
      <c r="Z32" s="22">
        <v>1</v>
      </c>
      <c r="AA32" s="22">
        <v>2</v>
      </c>
      <c r="AB32" s="22">
        <v>2</v>
      </c>
      <c r="AC32" s="22">
        <v>0</v>
      </c>
      <c r="AD32" s="22"/>
      <c r="AE32" s="22"/>
      <c r="AF32" s="22">
        <v>1</v>
      </c>
      <c r="AG32" s="22">
        <v>2</v>
      </c>
      <c r="AH32" s="22"/>
      <c r="AI32" s="22">
        <v>1</v>
      </c>
      <c r="AJ32" s="22">
        <v>2</v>
      </c>
      <c r="AK32" s="22">
        <v>2</v>
      </c>
      <c r="AL32" s="22">
        <v>1</v>
      </c>
      <c r="AM32" s="22">
        <v>1</v>
      </c>
      <c r="AN32" s="22">
        <v>1</v>
      </c>
      <c r="AO32" s="22">
        <v>2</v>
      </c>
      <c r="AP32" s="22">
        <v>0</v>
      </c>
      <c r="AQ32" s="22"/>
      <c r="AR32" s="22">
        <v>1</v>
      </c>
      <c r="AS32" s="22">
        <v>0</v>
      </c>
      <c r="AT32" s="22">
        <v>1</v>
      </c>
      <c r="AU32" s="22">
        <v>1</v>
      </c>
      <c r="AV32" s="22">
        <v>1</v>
      </c>
      <c r="AW32" s="22">
        <v>1</v>
      </c>
    </row>
    <row r="33" spans="1:49" ht="15" customHeight="1">
      <c r="A33" s="16">
        <f>COUNTA(F33:AR33)/COUNTA($F$1:$AR$1)</f>
        <v>0.87179487179487181</v>
      </c>
      <c r="B33" s="17">
        <f>AVERAGE(F33:AW33)/D33</f>
        <v>0.71794871794871795</v>
      </c>
      <c r="C33" s="18" t="s">
        <v>37</v>
      </c>
      <c r="D33" s="19">
        <v>1</v>
      </c>
      <c r="E33" s="20">
        <v>42433</v>
      </c>
      <c r="F33" s="21">
        <v>1</v>
      </c>
      <c r="G33" s="22"/>
      <c r="H33" s="22">
        <v>1</v>
      </c>
      <c r="I33" s="22">
        <v>1</v>
      </c>
      <c r="J33" s="22"/>
      <c r="K33" s="22">
        <v>1</v>
      </c>
      <c r="L33" s="22">
        <v>1</v>
      </c>
      <c r="M33" s="22">
        <v>1</v>
      </c>
      <c r="N33" s="22">
        <v>1</v>
      </c>
      <c r="O33" s="22">
        <v>0</v>
      </c>
      <c r="P33" s="22">
        <v>1</v>
      </c>
      <c r="Q33" s="22">
        <v>1</v>
      </c>
      <c r="R33" s="22">
        <v>1</v>
      </c>
      <c r="S33" s="22">
        <v>0</v>
      </c>
      <c r="T33" s="22">
        <v>1</v>
      </c>
      <c r="U33" s="22">
        <v>1</v>
      </c>
      <c r="V33" s="22">
        <v>1</v>
      </c>
      <c r="W33" s="22">
        <v>1</v>
      </c>
      <c r="X33" s="22"/>
      <c r="Y33" s="22">
        <v>1</v>
      </c>
      <c r="Z33" s="22">
        <v>1</v>
      </c>
      <c r="AA33" s="22">
        <v>1</v>
      </c>
      <c r="AB33" s="22">
        <v>1</v>
      </c>
      <c r="AC33" s="22"/>
      <c r="AD33" s="22">
        <v>1</v>
      </c>
      <c r="AE33" s="22"/>
      <c r="AF33" s="22">
        <v>1</v>
      </c>
      <c r="AG33" s="22">
        <v>1</v>
      </c>
      <c r="AH33" s="22">
        <v>0</v>
      </c>
      <c r="AI33" s="22">
        <v>1</v>
      </c>
      <c r="AJ33" s="22">
        <v>1</v>
      </c>
      <c r="AK33" s="22">
        <v>1</v>
      </c>
      <c r="AL33" s="22">
        <v>0</v>
      </c>
      <c r="AM33" s="22">
        <v>1</v>
      </c>
      <c r="AN33" s="22">
        <v>1</v>
      </c>
      <c r="AO33" s="22">
        <v>1</v>
      </c>
      <c r="AP33" s="22">
        <v>0</v>
      </c>
      <c r="AQ33" s="22">
        <v>0</v>
      </c>
      <c r="AR33" s="22">
        <v>0</v>
      </c>
      <c r="AS33" s="22">
        <v>1</v>
      </c>
      <c r="AT33" s="22">
        <v>0</v>
      </c>
      <c r="AU33" s="22">
        <v>0</v>
      </c>
      <c r="AV33" s="22">
        <v>0</v>
      </c>
      <c r="AW33" s="22">
        <v>0</v>
      </c>
    </row>
    <row r="34" spans="1:49" ht="15" customHeight="1">
      <c r="A34" s="16">
        <f>COUNTA(F34:AR34)/COUNTA($F$1:$AR$1)</f>
        <v>0.87179487179487181</v>
      </c>
      <c r="B34" s="17">
        <f>AVERAGE(F34:AW34)/D34</f>
        <v>0.6216216216216216</v>
      </c>
      <c r="C34" s="18" t="s">
        <v>38</v>
      </c>
      <c r="D34" s="19">
        <v>2</v>
      </c>
      <c r="E34" s="20">
        <v>42464</v>
      </c>
      <c r="F34" s="21">
        <v>0</v>
      </c>
      <c r="G34" s="22"/>
      <c r="H34" s="22">
        <v>2</v>
      </c>
      <c r="I34" s="22">
        <v>0</v>
      </c>
      <c r="J34" s="22">
        <v>0</v>
      </c>
      <c r="K34" s="22">
        <v>2</v>
      </c>
      <c r="L34" s="22">
        <v>2</v>
      </c>
      <c r="M34" s="22">
        <v>2</v>
      </c>
      <c r="N34" s="22">
        <v>2</v>
      </c>
      <c r="O34" s="22">
        <v>0</v>
      </c>
      <c r="P34" s="22">
        <v>2</v>
      </c>
      <c r="Q34" s="22">
        <v>2</v>
      </c>
      <c r="R34" s="22">
        <v>2</v>
      </c>
      <c r="S34" s="22">
        <v>0</v>
      </c>
      <c r="T34" s="22">
        <v>0</v>
      </c>
      <c r="U34" s="22">
        <v>2</v>
      </c>
      <c r="V34" s="22">
        <v>0</v>
      </c>
      <c r="W34" s="22">
        <v>2</v>
      </c>
      <c r="X34" s="22"/>
      <c r="Y34" s="22">
        <v>2</v>
      </c>
      <c r="Z34" s="22">
        <v>0</v>
      </c>
      <c r="AA34" s="22">
        <v>2</v>
      </c>
      <c r="AB34" s="22">
        <v>2</v>
      </c>
      <c r="AC34" s="22"/>
      <c r="AD34" s="22">
        <v>2</v>
      </c>
      <c r="AE34" s="22"/>
      <c r="AF34" s="22">
        <v>2</v>
      </c>
      <c r="AG34" s="22">
        <v>2</v>
      </c>
      <c r="AH34" s="22">
        <v>0</v>
      </c>
      <c r="AI34" s="22">
        <v>0</v>
      </c>
      <c r="AJ34" s="22">
        <v>2</v>
      </c>
      <c r="AK34" s="22">
        <v>2</v>
      </c>
      <c r="AL34" s="22"/>
      <c r="AM34" s="22">
        <v>2</v>
      </c>
      <c r="AN34" s="22">
        <v>0</v>
      </c>
      <c r="AO34" s="22">
        <v>2</v>
      </c>
      <c r="AP34" s="22">
        <v>0</v>
      </c>
      <c r="AQ34" s="22">
        <v>2</v>
      </c>
      <c r="AR34" s="22">
        <v>0</v>
      </c>
      <c r="AS34" s="22">
        <v>2</v>
      </c>
      <c r="AT34" s="22">
        <v>0</v>
      </c>
      <c r="AU34" s="22">
        <v>2</v>
      </c>
      <c r="AV34" s="22"/>
      <c r="AW34" s="22"/>
    </row>
    <row r="35" spans="1:49" ht="15" customHeight="1">
      <c r="A35" s="47">
        <f>COUNTA(F35:AR35)/COUNTA($F$1:$AR$1)</f>
        <v>0.82051282051282048</v>
      </c>
      <c r="B35" s="48">
        <f>AVERAGE(F35:AW35)/D35</f>
        <v>0.4861111111111111</v>
      </c>
      <c r="C35" s="49" t="s">
        <v>39</v>
      </c>
      <c r="D35" s="26">
        <v>4</v>
      </c>
      <c r="E35" s="59">
        <v>42494</v>
      </c>
      <c r="F35" s="28">
        <v>2</v>
      </c>
      <c r="G35" s="53">
        <v>0</v>
      </c>
      <c r="H35" s="53">
        <v>4</v>
      </c>
      <c r="I35" s="53">
        <v>0</v>
      </c>
      <c r="J35" s="53"/>
      <c r="K35" s="53">
        <v>4</v>
      </c>
      <c r="L35" s="53">
        <v>2</v>
      </c>
      <c r="M35" s="53">
        <v>4</v>
      </c>
      <c r="N35" s="53">
        <v>4</v>
      </c>
      <c r="O35" s="53">
        <v>0</v>
      </c>
      <c r="P35" s="53">
        <v>4</v>
      </c>
      <c r="Q35" s="53">
        <v>2</v>
      </c>
      <c r="R35" s="53">
        <v>4</v>
      </c>
      <c r="S35" s="53">
        <v>2</v>
      </c>
      <c r="T35" s="53">
        <v>0</v>
      </c>
      <c r="U35" s="53">
        <v>2</v>
      </c>
      <c r="V35" s="53">
        <v>2</v>
      </c>
      <c r="W35" s="53">
        <v>4</v>
      </c>
      <c r="X35" s="53"/>
      <c r="Y35" s="53">
        <v>4</v>
      </c>
      <c r="Z35" s="53">
        <v>0</v>
      </c>
      <c r="AA35" s="53">
        <v>2</v>
      </c>
      <c r="AB35" s="53">
        <v>4</v>
      </c>
      <c r="AC35" s="53"/>
      <c r="AD35" s="53">
        <v>4</v>
      </c>
      <c r="AE35" s="53"/>
      <c r="AF35" s="29">
        <v>0</v>
      </c>
      <c r="AG35" s="53">
        <v>0</v>
      </c>
      <c r="AH35" s="53"/>
      <c r="AI35" s="53"/>
      <c r="AJ35" s="53">
        <v>4</v>
      </c>
      <c r="AK35" s="53">
        <v>0</v>
      </c>
      <c r="AL35" s="53"/>
      <c r="AM35" s="53">
        <v>0</v>
      </c>
      <c r="AN35" s="53">
        <v>0</v>
      </c>
      <c r="AO35" s="53">
        <v>0</v>
      </c>
      <c r="AP35" s="53">
        <v>2</v>
      </c>
      <c r="AQ35" s="53">
        <v>4</v>
      </c>
      <c r="AR35" s="53">
        <v>0</v>
      </c>
      <c r="AS35" s="53">
        <v>0</v>
      </c>
      <c r="AT35" s="53">
        <v>2</v>
      </c>
      <c r="AU35" s="53">
        <v>4</v>
      </c>
      <c r="AV35" s="53"/>
      <c r="AW35" s="53">
        <v>0</v>
      </c>
    </row>
    <row r="36" spans="1:49" ht="15" customHeight="1">
      <c r="A36" s="54"/>
      <c r="B36" s="54"/>
      <c r="C36" s="60"/>
      <c r="D36" s="32">
        <f>SUM(D31:D35)</f>
        <v>10</v>
      </c>
      <c r="E36" s="61"/>
      <c r="F36" s="34">
        <f t="shared" ref="F36:AW36" si="7">SUM(F31:F35)</f>
        <v>6</v>
      </c>
      <c r="G36" s="62">
        <f t="shared" si="7"/>
        <v>3</v>
      </c>
      <c r="H36" s="62">
        <f t="shared" si="7"/>
        <v>10</v>
      </c>
      <c r="I36" s="62">
        <f t="shared" si="7"/>
        <v>2</v>
      </c>
      <c r="J36" s="62">
        <f t="shared" si="7"/>
        <v>2</v>
      </c>
      <c r="K36" s="62">
        <f t="shared" si="7"/>
        <v>10</v>
      </c>
      <c r="L36" s="62">
        <f t="shared" si="7"/>
        <v>7</v>
      </c>
      <c r="M36" s="62">
        <f t="shared" si="7"/>
        <v>10</v>
      </c>
      <c r="N36" s="62">
        <f t="shared" si="7"/>
        <v>10</v>
      </c>
      <c r="O36" s="62">
        <f t="shared" si="7"/>
        <v>2</v>
      </c>
      <c r="P36" s="62">
        <f t="shared" si="7"/>
        <v>9</v>
      </c>
      <c r="Q36" s="62">
        <f t="shared" si="7"/>
        <v>7</v>
      </c>
      <c r="R36" s="62">
        <f t="shared" si="7"/>
        <v>10</v>
      </c>
      <c r="S36" s="62">
        <f t="shared" si="7"/>
        <v>4</v>
      </c>
      <c r="T36" s="62">
        <f t="shared" si="7"/>
        <v>3</v>
      </c>
      <c r="U36" s="62">
        <f t="shared" si="7"/>
        <v>8</v>
      </c>
      <c r="V36" s="62">
        <f t="shared" si="7"/>
        <v>5</v>
      </c>
      <c r="W36" s="62">
        <f t="shared" si="7"/>
        <v>9</v>
      </c>
      <c r="X36" s="62">
        <f t="shared" si="7"/>
        <v>1</v>
      </c>
      <c r="Y36" s="62">
        <f t="shared" si="7"/>
        <v>9</v>
      </c>
      <c r="Z36" s="62">
        <f t="shared" si="7"/>
        <v>3</v>
      </c>
      <c r="AA36" s="62">
        <f t="shared" si="7"/>
        <v>8</v>
      </c>
      <c r="AB36" s="62">
        <f t="shared" si="7"/>
        <v>10</v>
      </c>
      <c r="AC36" s="62">
        <f t="shared" si="7"/>
        <v>0</v>
      </c>
      <c r="AD36" s="62">
        <f t="shared" si="7"/>
        <v>8</v>
      </c>
      <c r="AE36" s="62">
        <f t="shared" si="7"/>
        <v>1</v>
      </c>
      <c r="AF36" s="34">
        <f t="shared" si="7"/>
        <v>5</v>
      </c>
      <c r="AG36" s="62">
        <f t="shared" si="7"/>
        <v>5</v>
      </c>
      <c r="AH36" s="62">
        <f t="shared" si="7"/>
        <v>1</v>
      </c>
      <c r="AI36" s="62">
        <f t="shared" si="7"/>
        <v>3</v>
      </c>
      <c r="AJ36" s="62">
        <f t="shared" si="7"/>
        <v>10</v>
      </c>
      <c r="AK36" s="62">
        <f t="shared" si="7"/>
        <v>6</v>
      </c>
      <c r="AL36" s="62">
        <f t="shared" si="7"/>
        <v>2</v>
      </c>
      <c r="AM36" s="62">
        <f t="shared" si="7"/>
        <v>5</v>
      </c>
      <c r="AN36" s="62">
        <f t="shared" si="7"/>
        <v>3</v>
      </c>
      <c r="AO36" s="62">
        <f t="shared" si="7"/>
        <v>6</v>
      </c>
      <c r="AP36" s="62">
        <f t="shared" si="7"/>
        <v>3</v>
      </c>
      <c r="AQ36" s="62">
        <f t="shared" si="7"/>
        <v>7</v>
      </c>
      <c r="AR36" s="62">
        <f t="shared" si="7"/>
        <v>2</v>
      </c>
      <c r="AS36" s="62">
        <f t="shared" si="7"/>
        <v>4</v>
      </c>
      <c r="AT36" s="62">
        <f t="shared" si="7"/>
        <v>3</v>
      </c>
      <c r="AU36" s="62">
        <f t="shared" si="7"/>
        <v>8</v>
      </c>
      <c r="AV36" s="62">
        <f t="shared" si="7"/>
        <v>2</v>
      </c>
      <c r="AW36" s="62">
        <f t="shared" si="7"/>
        <v>2</v>
      </c>
    </row>
    <row r="37" spans="1:49" ht="15" customHeight="1">
      <c r="A37" s="9">
        <f t="shared" ref="A37:A44" si="8">COUNTA(F37:AW37)/COUNTA($F$1:$AW$1)</f>
        <v>0.88636363636363635</v>
      </c>
      <c r="B37" s="10">
        <f t="shared" ref="B37:B44" si="9">AVERAGE(F37:AW37)/D37</f>
        <v>0.42307692307692307</v>
      </c>
      <c r="C37" s="63" t="s">
        <v>40</v>
      </c>
      <c r="D37" s="36">
        <v>2</v>
      </c>
      <c r="E37" s="37">
        <v>42374</v>
      </c>
      <c r="F37" s="38">
        <v>1</v>
      </c>
      <c r="G37" s="39">
        <v>1</v>
      </c>
      <c r="H37" s="39">
        <v>0</v>
      </c>
      <c r="I37" s="39">
        <v>2</v>
      </c>
      <c r="J37" s="39">
        <v>0</v>
      </c>
      <c r="K37" s="39">
        <v>0</v>
      </c>
      <c r="L37" s="39">
        <v>0</v>
      </c>
      <c r="M37" s="39">
        <v>1</v>
      </c>
      <c r="N37" s="39">
        <v>1</v>
      </c>
      <c r="O37" s="39">
        <v>1</v>
      </c>
      <c r="P37" s="39">
        <v>1</v>
      </c>
      <c r="Q37" s="39">
        <v>2</v>
      </c>
      <c r="R37" s="39">
        <v>2</v>
      </c>
      <c r="S37" s="39"/>
      <c r="T37" s="39">
        <v>1</v>
      </c>
      <c r="U37" s="39">
        <v>2</v>
      </c>
      <c r="V37" s="39">
        <v>2</v>
      </c>
      <c r="W37" s="39">
        <v>0</v>
      </c>
      <c r="X37" s="39">
        <v>1</v>
      </c>
      <c r="Y37" s="39">
        <v>0</v>
      </c>
      <c r="Z37" s="39">
        <v>1</v>
      </c>
      <c r="AA37" s="39">
        <v>1</v>
      </c>
      <c r="AB37" s="39">
        <v>1</v>
      </c>
      <c r="AC37" s="39"/>
      <c r="AD37" s="39">
        <v>0</v>
      </c>
      <c r="AE37" s="39">
        <v>1</v>
      </c>
      <c r="AF37" s="39">
        <v>2</v>
      </c>
      <c r="AG37" s="39">
        <v>0</v>
      </c>
      <c r="AH37" s="39">
        <v>1</v>
      </c>
      <c r="AI37" s="39">
        <v>1</v>
      </c>
      <c r="AJ37" s="39">
        <v>1</v>
      </c>
      <c r="AK37" s="39">
        <v>0</v>
      </c>
      <c r="AL37" s="39">
        <v>2</v>
      </c>
      <c r="AM37" s="39">
        <v>1</v>
      </c>
      <c r="AN37" s="39">
        <v>0</v>
      </c>
      <c r="AO37" s="39">
        <v>1</v>
      </c>
      <c r="AP37" s="39">
        <v>0</v>
      </c>
      <c r="AQ37" s="39">
        <v>2</v>
      </c>
      <c r="AR37" s="39">
        <v>0</v>
      </c>
      <c r="AS37" s="39"/>
      <c r="AT37" s="39"/>
      <c r="AU37" s="39">
        <v>0</v>
      </c>
      <c r="AV37" s="39"/>
      <c r="AW37" s="39">
        <v>0</v>
      </c>
    </row>
    <row r="38" spans="1:49" ht="15" customHeight="1">
      <c r="A38" s="16">
        <f t="shared" si="8"/>
        <v>0.93181818181818177</v>
      </c>
      <c r="B38" s="17">
        <f t="shared" si="9"/>
        <v>0.53658536585365857</v>
      </c>
      <c r="C38" s="64" t="s">
        <v>41</v>
      </c>
      <c r="D38" s="19">
        <v>1</v>
      </c>
      <c r="E38" s="20">
        <v>42405</v>
      </c>
      <c r="F38" s="21">
        <v>1</v>
      </c>
      <c r="G38" s="22">
        <v>1</v>
      </c>
      <c r="H38" s="22">
        <v>0</v>
      </c>
      <c r="I38" s="22">
        <v>1</v>
      </c>
      <c r="J38" s="22">
        <v>0</v>
      </c>
      <c r="K38" s="22">
        <v>0</v>
      </c>
      <c r="L38" s="22">
        <v>0</v>
      </c>
      <c r="M38" s="22">
        <v>1</v>
      </c>
      <c r="N38" s="22">
        <v>1</v>
      </c>
      <c r="O38" s="22">
        <v>0</v>
      </c>
      <c r="P38" s="22">
        <v>1</v>
      </c>
      <c r="Q38" s="22">
        <v>1</v>
      </c>
      <c r="R38" s="22">
        <v>1</v>
      </c>
      <c r="S38" s="22"/>
      <c r="T38" s="22">
        <v>1</v>
      </c>
      <c r="U38" s="22">
        <v>0</v>
      </c>
      <c r="V38" s="22">
        <v>1</v>
      </c>
      <c r="W38" s="22">
        <v>1</v>
      </c>
      <c r="X38" s="22">
        <v>1</v>
      </c>
      <c r="Y38" s="22">
        <v>1</v>
      </c>
      <c r="Z38" s="22">
        <v>1</v>
      </c>
      <c r="AA38" s="22">
        <v>0</v>
      </c>
      <c r="AB38" s="22">
        <v>0</v>
      </c>
      <c r="AC38" s="22"/>
      <c r="AD38" s="22">
        <v>0</v>
      </c>
      <c r="AE38" s="22">
        <v>0</v>
      </c>
      <c r="AF38" s="22">
        <v>1</v>
      </c>
      <c r="AG38" s="22">
        <v>0</v>
      </c>
      <c r="AH38" s="22">
        <v>1</v>
      </c>
      <c r="AI38" s="22">
        <v>0</v>
      </c>
      <c r="AJ38" s="22">
        <v>0</v>
      </c>
      <c r="AK38" s="22">
        <v>1</v>
      </c>
      <c r="AL38" s="22">
        <v>0</v>
      </c>
      <c r="AM38" s="22">
        <v>1</v>
      </c>
      <c r="AN38" s="22">
        <v>0</v>
      </c>
      <c r="AO38" s="22">
        <v>0</v>
      </c>
      <c r="AP38" s="22">
        <v>0</v>
      </c>
      <c r="AQ38" s="22">
        <v>1</v>
      </c>
      <c r="AR38" s="22">
        <v>0</v>
      </c>
      <c r="AS38" s="22">
        <v>1</v>
      </c>
      <c r="AT38" s="22">
        <v>0</v>
      </c>
      <c r="AU38" s="22">
        <v>1</v>
      </c>
      <c r="AV38" s="22"/>
      <c r="AW38" s="22">
        <v>1</v>
      </c>
    </row>
    <row r="39" spans="1:49" ht="15" customHeight="1">
      <c r="A39" s="16">
        <f t="shared" si="8"/>
        <v>0.72727272727272729</v>
      </c>
      <c r="B39" s="17">
        <f t="shared" si="9"/>
        <v>0.78125</v>
      </c>
      <c r="C39" s="18" t="s">
        <v>42</v>
      </c>
      <c r="D39" s="19">
        <v>2</v>
      </c>
      <c r="E39" s="20">
        <v>42434</v>
      </c>
      <c r="F39" s="21">
        <v>2</v>
      </c>
      <c r="G39" s="22">
        <v>2</v>
      </c>
      <c r="H39" s="22"/>
      <c r="I39" s="22">
        <v>2</v>
      </c>
      <c r="J39" s="22">
        <v>2</v>
      </c>
      <c r="K39" s="22"/>
      <c r="L39" s="22"/>
      <c r="M39" s="22">
        <v>2</v>
      </c>
      <c r="N39" s="22">
        <v>2</v>
      </c>
      <c r="O39" s="22">
        <v>2</v>
      </c>
      <c r="P39" s="22">
        <v>0</v>
      </c>
      <c r="Q39" s="22">
        <v>2</v>
      </c>
      <c r="R39" s="22">
        <v>2</v>
      </c>
      <c r="S39" s="22"/>
      <c r="T39" s="22">
        <v>1</v>
      </c>
      <c r="U39" s="22">
        <v>2</v>
      </c>
      <c r="V39" s="22">
        <v>2</v>
      </c>
      <c r="W39" s="22">
        <v>2</v>
      </c>
      <c r="X39" s="22">
        <v>2</v>
      </c>
      <c r="Y39" s="22">
        <v>2</v>
      </c>
      <c r="Z39" s="22">
        <v>2</v>
      </c>
      <c r="AA39" s="22">
        <v>1</v>
      </c>
      <c r="AB39" s="22">
        <v>2</v>
      </c>
      <c r="AC39" s="22"/>
      <c r="AD39" s="22">
        <v>2</v>
      </c>
      <c r="AE39" s="22"/>
      <c r="AF39" s="22">
        <v>1</v>
      </c>
      <c r="AG39" s="22"/>
      <c r="AH39" s="22">
        <v>2</v>
      </c>
      <c r="AI39" s="22">
        <v>2</v>
      </c>
      <c r="AJ39" s="22">
        <v>2</v>
      </c>
      <c r="AK39" s="22">
        <v>0</v>
      </c>
      <c r="AL39" s="22"/>
      <c r="AM39" s="22">
        <v>1</v>
      </c>
      <c r="AN39" s="22"/>
      <c r="AO39" s="22"/>
      <c r="AP39" s="22">
        <v>0</v>
      </c>
      <c r="AQ39" s="22">
        <v>2</v>
      </c>
      <c r="AR39" s="22">
        <v>2</v>
      </c>
      <c r="AS39" s="22"/>
      <c r="AT39" s="22">
        <v>1</v>
      </c>
      <c r="AU39" s="22">
        <v>1</v>
      </c>
      <c r="AV39" s="22"/>
      <c r="AW39" s="22">
        <v>0</v>
      </c>
    </row>
    <row r="40" spans="1:49" ht="15" customHeight="1">
      <c r="A40" s="16">
        <f t="shared" si="8"/>
        <v>0.56818181818181823</v>
      </c>
      <c r="B40" s="17">
        <f t="shared" si="9"/>
        <v>0.36</v>
      </c>
      <c r="C40" s="18" t="s">
        <v>43</v>
      </c>
      <c r="D40" s="19">
        <v>4</v>
      </c>
      <c r="E40" s="20">
        <v>42465</v>
      </c>
      <c r="F40" s="21">
        <v>0</v>
      </c>
      <c r="G40" s="22">
        <v>4</v>
      </c>
      <c r="H40" s="22"/>
      <c r="I40" s="22">
        <v>4</v>
      </c>
      <c r="J40" s="22">
        <v>4</v>
      </c>
      <c r="K40" s="22"/>
      <c r="L40" s="22"/>
      <c r="M40" s="22">
        <v>4</v>
      </c>
      <c r="N40" s="22">
        <v>0</v>
      </c>
      <c r="O40" s="22">
        <v>0</v>
      </c>
      <c r="P40" s="22">
        <v>0</v>
      </c>
      <c r="Q40" s="22">
        <v>4</v>
      </c>
      <c r="R40" s="22">
        <v>0</v>
      </c>
      <c r="S40" s="22"/>
      <c r="T40" s="22">
        <v>2</v>
      </c>
      <c r="U40" s="22">
        <v>4</v>
      </c>
      <c r="V40" s="22"/>
      <c r="W40" s="22">
        <v>0</v>
      </c>
      <c r="X40" s="22">
        <v>4</v>
      </c>
      <c r="Y40" s="22">
        <v>0</v>
      </c>
      <c r="Z40" s="22">
        <v>0</v>
      </c>
      <c r="AA40" s="22"/>
      <c r="AB40" s="22">
        <v>2</v>
      </c>
      <c r="AC40" s="22"/>
      <c r="AD40" s="22"/>
      <c r="AE40" s="22"/>
      <c r="AF40" s="22"/>
      <c r="AG40" s="22"/>
      <c r="AH40" s="22"/>
      <c r="AI40" s="22">
        <v>0</v>
      </c>
      <c r="AJ40" s="22">
        <v>4</v>
      </c>
      <c r="AK40" s="22">
        <v>0</v>
      </c>
      <c r="AL40" s="22"/>
      <c r="AM40" s="22">
        <v>0</v>
      </c>
      <c r="AN40" s="22"/>
      <c r="AO40" s="22">
        <v>0</v>
      </c>
      <c r="AP40" s="22">
        <v>0</v>
      </c>
      <c r="AQ40" s="22">
        <v>0</v>
      </c>
      <c r="AR40" s="22"/>
      <c r="AS40" s="22"/>
      <c r="AT40" s="22">
        <v>0</v>
      </c>
      <c r="AU40" s="22"/>
      <c r="AV40" s="22"/>
      <c r="AW40" s="22"/>
    </row>
    <row r="41" spans="1:49" ht="15" customHeight="1">
      <c r="A41" s="16">
        <f t="shared" si="8"/>
        <v>0.84090909090909094</v>
      </c>
      <c r="B41" s="17">
        <f t="shared" si="9"/>
        <v>0.90990990990990994</v>
      </c>
      <c r="C41" s="18" t="s">
        <v>44</v>
      </c>
      <c r="D41" s="19">
        <v>3</v>
      </c>
      <c r="E41" s="20">
        <v>42495</v>
      </c>
      <c r="F41" s="21">
        <v>3</v>
      </c>
      <c r="G41" s="22"/>
      <c r="H41" s="22">
        <v>3</v>
      </c>
      <c r="I41" s="22">
        <v>2</v>
      </c>
      <c r="J41" s="22">
        <v>3</v>
      </c>
      <c r="K41" s="22">
        <v>3</v>
      </c>
      <c r="L41" s="22">
        <v>2</v>
      </c>
      <c r="M41" s="22">
        <v>3</v>
      </c>
      <c r="N41" s="22">
        <v>2</v>
      </c>
      <c r="O41" s="22">
        <v>3</v>
      </c>
      <c r="P41" s="22">
        <v>3</v>
      </c>
      <c r="Q41" s="22">
        <v>2</v>
      </c>
      <c r="R41" s="22">
        <v>3</v>
      </c>
      <c r="S41" s="22"/>
      <c r="T41" s="22">
        <v>3</v>
      </c>
      <c r="U41" s="22">
        <v>2</v>
      </c>
      <c r="V41" s="22"/>
      <c r="W41" s="22">
        <v>3</v>
      </c>
      <c r="X41" s="22">
        <v>3</v>
      </c>
      <c r="Y41" s="22">
        <v>2</v>
      </c>
      <c r="Z41" s="22">
        <v>2</v>
      </c>
      <c r="AA41" s="22">
        <v>3</v>
      </c>
      <c r="AB41" s="22">
        <v>3</v>
      </c>
      <c r="AC41" s="22"/>
      <c r="AD41" s="22">
        <v>3</v>
      </c>
      <c r="AE41" s="22">
        <v>2</v>
      </c>
      <c r="AF41" s="22">
        <v>3</v>
      </c>
      <c r="AG41" s="22"/>
      <c r="AH41" s="22">
        <v>3</v>
      </c>
      <c r="AI41" s="22"/>
      <c r="AJ41" s="22">
        <v>2</v>
      </c>
      <c r="AK41" s="22">
        <v>3</v>
      </c>
      <c r="AL41" s="22">
        <v>3</v>
      </c>
      <c r="AM41" s="22">
        <v>3</v>
      </c>
      <c r="AN41" s="22">
        <v>3</v>
      </c>
      <c r="AO41" s="22">
        <v>3</v>
      </c>
      <c r="AP41" s="22">
        <v>2</v>
      </c>
      <c r="AQ41" s="22">
        <v>3</v>
      </c>
      <c r="AR41" s="22">
        <v>3</v>
      </c>
      <c r="AS41" s="22"/>
      <c r="AT41" s="22">
        <v>3</v>
      </c>
      <c r="AU41" s="22">
        <v>3</v>
      </c>
      <c r="AV41" s="22">
        <v>3</v>
      </c>
      <c r="AW41" s="22">
        <v>3</v>
      </c>
    </row>
    <row r="42" spans="1:49" ht="15" customHeight="1">
      <c r="A42" s="16">
        <f t="shared" si="8"/>
        <v>0.27272727272727271</v>
      </c>
      <c r="B42" s="17">
        <f t="shared" si="9"/>
        <v>0.58333333333333337</v>
      </c>
      <c r="C42" s="18" t="s">
        <v>45</v>
      </c>
      <c r="D42" s="19">
        <v>3</v>
      </c>
      <c r="E42" s="20">
        <v>42526</v>
      </c>
      <c r="F42" s="21">
        <v>0</v>
      </c>
      <c r="G42" s="22"/>
      <c r="H42" s="22"/>
      <c r="I42" s="22">
        <v>3</v>
      </c>
      <c r="J42" s="22">
        <v>3</v>
      </c>
      <c r="K42" s="22"/>
      <c r="L42" s="22"/>
      <c r="M42" s="22"/>
      <c r="N42" s="22"/>
      <c r="O42" s="22"/>
      <c r="P42" s="22"/>
      <c r="Q42" s="22">
        <v>3</v>
      </c>
      <c r="R42" s="22">
        <v>0</v>
      </c>
      <c r="S42" s="22"/>
      <c r="T42" s="22">
        <v>3</v>
      </c>
      <c r="U42" s="22">
        <v>3</v>
      </c>
      <c r="V42" s="22"/>
      <c r="W42" s="22"/>
      <c r="X42" s="22">
        <v>3</v>
      </c>
      <c r="Y42" s="22"/>
      <c r="Z42" s="22"/>
      <c r="AA42" s="22"/>
      <c r="AB42" s="22">
        <v>0</v>
      </c>
      <c r="AC42" s="22"/>
      <c r="AD42" s="22"/>
      <c r="AE42" s="22"/>
      <c r="AF42" s="22"/>
      <c r="AG42" s="22"/>
      <c r="AH42" s="22"/>
      <c r="AI42" s="22"/>
      <c r="AJ42" s="22">
        <v>3</v>
      </c>
      <c r="AK42" s="22"/>
      <c r="AL42" s="22"/>
      <c r="AM42" s="22"/>
      <c r="AN42" s="22">
        <v>0</v>
      </c>
      <c r="AO42" s="22"/>
      <c r="AP42" s="22"/>
      <c r="AQ42" s="22">
        <v>0</v>
      </c>
      <c r="AR42" s="22"/>
      <c r="AS42" s="22"/>
      <c r="AT42" s="22"/>
      <c r="AU42" s="22"/>
      <c r="AV42" s="22"/>
      <c r="AW42" s="22"/>
    </row>
    <row r="43" spans="1:49" ht="15" customHeight="1">
      <c r="A43" s="16">
        <f t="shared" si="8"/>
        <v>0.27272727272727271</v>
      </c>
      <c r="B43" s="17">
        <f t="shared" si="9"/>
        <v>0.33333333333333331</v>
      </c>
      <c r="C43" s="64" t="s">
        <v>46</v>
      </c>
      <c r="D43" s="19">
        <v>2</v>
      </c>
      <c r="E43" s="20">
        <v>42556</v>
      </c>
      <c r="F43" s="21">
        <v>0</v>
      </c>
      <c r="G43" s="22"/>
      <c r="H43" s="22"/>
      <c r="I43" s="22">
        <v>2</v>
      </c>
      <c r="J43" s="22">
        <v>0</v>
      </c>
      <c r="K43" s="22"/>
      <c r="L43" s="22"/>
      <c r="M43" s="22"/>
      <c r="N43" s="22"/>
      <c r="O43" s="22"/>
      <c r="P43" s="22"/>
      <c r="Q43" s="22"/>
      <c r="R43" s="22">
        <v>0</v>
      </c>
      <c r="S43" s="22"/>
      <c r="T43" s="22">
        <v>0</v>
      </c>
      <c r="U43" s="22">
        <v>2</v>
      </c>
      <c r="V43" s="22"/>
      <c r="W43" s="22"/>
      <c r="X43" s="22">
        <v>2</v>
      </c>
      <c r="Y43" s="22"/>
      <c r="Z43" s="22"/>
      <c r="AA43" s="22"/>
      <c r="AB43" s="22">
        <v>0</v>
      </c>
      <c r="AC43" s="22"/>
      <c r="AD43" s="22"/>
      <c r="AE43" s="22">
        <v>0</v>
      </c>
      <c r="AF43" s="22"/>
      <c r="AG43" s="22"/>
      <c r="AH43" s="22"/>
      <c r="AI43" s="22"/>
      <c r="AJ43" s="22">
        <v>0</v>
      </c>
      <c r="AK43" s="22"/>
      <c r="AL43" s="22"/>
      <c r="AM43" s="22"/>
      <c r="AN43" s="22">
        <v>2</v>
      </c>
      <c r="AO43" s="22"/>
      <c r="AP43" s="22"/>
      <c r="AQ43" s="22">
        <v>0</v>
      </c>
      <c r="AR43" s="22"/>
      <c r="AS43" s="22"/>
      <c r="AT43" s="22"/>
      <c r="AU43" s="22"/>
      <c r="AV43" s="22"/>
      <c r="AW43" s="22"/>
    </row>
    <row r="44" spans="1:49" ht="15" customHeight="1">
      <c r="A44" s="23">
        <f t="shared" si="8"/>
        <v>0.15909090909090909</v>
      </c>
      <c r="B44" s="24">
        <f t="shared" si="9"/>
        <v>0</v>
      </c>
      <c r="C44" s="25" t="s">
        <v>47</v>
      </c>
      <c r="D44" s="26">
        <v>6</v>
      </c>
      <c r="E44" s="27">
        <v>42587</v>
      </c>
      <c r="F44" s="28"/>
      <c r="G44" s="29"/>
      <c r="H44" s="29"/>
      <c r="I44" s="29">
        <v>0</v>
      </c>
      <c r="J44" s="29">
        <v>0</v>
      </c>
      <c r="K44" s="29"/>
      <c r="L44" s="29"/>
      <c r="M44" s="29"/>
      <c r="N44" s="29"/>
      <c r="O44" s="29"/>
      <c r="P44" s="29"/>
      <c r="Q44" s="29"/>
      <c r="R44" s="29">
        <v>0</v>
      </c>
      <c r="S44" s="29"/>
      <c r="T44" s="29">
        <v>0</v>
      </c>
      <c r="U44" s="29">
        <v>0</v>
      </c>
      <c r="V44" s="29"/>
      <c r="W44" s="29"/>
      <c r="X44" s="29">
        <v>0</v>
      </c>
      <c r="Y44" s="29"/>
      <c r="Z44" s="29"/>
      <c r="AA44" s="29"/>
      <c r="AB44" s="2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</row>
    <row r="45" spans="1:49" ht="15" customHeight="1">
      <c r="A45" s="30"/>
      <c r="B45" s="30"/>
      <c r="C45" s="31"/>
      <c r="D45" s="32">
        <f>SUM(D37:D44)</f>
        <v>23</v>
      </c>
      <c r="E45" s="33" t="s">
        <v>7</v>
      </c>
      <c r="F45" s="34">
        <f t="shared" ref="F45:AW45" si="10">SUM(F37:F44)</f>
        <v>7</v>
      </c>
      <c r="G45" s="34">
        <f t="shared" si="10"/>
        <v>8</v>
      </c>
      <c r="H45" s="34">
        <f t="shared" si="10"/>
        <v>3</v>
      </c>
      <c r="I45" s="34">
        <f t="shared" si="10"/>
        <v>16</v>
      </c>
      <c r="J45" s="34">
        <f t="shared" si="10"/>
        <v>12</v>
      </c>
      <c r="K45" s="34">
        <f t="shared" si="10"/>
        <v>3</v>
      </c>
      <c r="L45" s="34">
        <f t="shared" si="10"/>
        <v>2</v>
      </c>
      <c r="M45" s="34">
        <f t="shared" si="10"/>
        <v>11</v>
      </c>
      <c r="N45" s="34">
        <f t="shared" si="10"/>
        <v>6</v>
      </c>
      <c r="O45" s="34">
        <f t="shared" si="10"/>
        <v>6</v>
      </c>
      <c r="P45" s="34">
        <f t="shared" si="10"/>
        <v>5</v>
      </c>
      <c r="Q45" s="34">
        <f t="shared" si="10"/>
        <v>14</v>
      </c>
      <c r="R45" s="34">
        <f t="shared" si="10"/>
        <v>8</v>
      </c>
      <c r="S45" s="34">
        <f t="shared" si="10"/>
        <v>0</v>
      </c>
      <c r="T45" s="34">
        <f t="shared" si="10"/>
        <v>11</v>
      </c>
      <c r="U45" s="34">
        <f t="shared" si="10"/>
        <v>15</v>
      </c>
      <c r="V45" s="34">
        <f t="shared" si="10"/>
        <v>5</v>
      </c>
      <c r="W45" s="34">
        <f t="shared" si="10"/>
        <v>6</v>
      </c>
      <c r="X45" s="34">
        <f t="shared" si="10"/>
        <v>16</v>
      </c>
      <c r="Y45" s="34">
        <f t="shared" si="10"/>
        <v>5</v>
      </c>
      <c r="Z45" s="34">
        <f t="shared" si="10"/>
        <v>6</v>
      </c>
      <c r="AA45" s="34">
        <f t="shared" si="10"/>
        <v>5</v>
      </c>
      <c r="AB45" s="34">
        <f t="shared" si="10"/>
        <v>8</v>
      </c>
      <c r="AC45" s="34">
        <f t="shared" si="10"/>
        <v>0</v>
      </c>
      <c r="AD45" s="34">
        <f t="shared" si="10"/>
        <v>5</v>
      </c>
      <c r="AE45" s="34">
        <f t="shared" si="10"/>
        <v>3</v>
      </c>
      <c r="AF45" s="34">
        <f t="shared" si="10"/>
        <v>7</v>
      </c>
      <c r="AG45" s="34">
        <f t="shared" si="10"/>
        <v>0</v>
      </c>
      <c r="AH45" s="34">
        <f t="shared" si="10"/>
        <v>7</v>
      </c>
      <c r="AI45" s="34">
        <f t="shared" si="10"/>
        <v>3</v>
      </c>
      <c r="AJ45" s="34">
        <f t="shared" si="10"/>
        <v>12</v>
      </c>
      <c r="AK45" s="34">
        <f t="shared" si="10"/>
        <v>4</v>
      </c>
      <c r="AL45" s="34">
        <f t="shared" si="10"/>
        <v>5</v>
      </c>
      <c r="AM45" s="34">
        <f t="shared" si="10"/>
        <v>6</v>
      </c>
      <c r="AN45" s="34">
        <f t="shared" si="10"/>
        <v>5</v>
      </c>
      <c r="AO45" s="34">
        <f t="shared" si="10"/>
        <v>4</v>
      </c>
      <c r="AP45" s="34">
        <f t="shared" si="10"/>
        <v>2</v>
      </c>
      <c r="AQ45" s="34">
        <f t="shared" si="10"/>
        <v>8</v>
      </c>
      <c r="AR45" s="34">
        <f t="shared" si="10"/>
        <v>5</v>
      </c>
      <c r="AS45" s="34">
        <f t="shared" si="10"/>
        <v>1</v>
      </c>
      <c r="AT45" s="34">
        <f t="shared" si="10"/>
        <v>4</v>
      </c>
      <c r="AU45" s="34">
        <f t="shared" si="10"/>
        <v>5</v>
      </c>
      <c r="AV45" s="34">
        <f t="shared" si="10"/>
        <v>3</v>
      </c>
      <c r="AW45" s="34">
        <f t="shared" si="10"/>
        <v>4</v>
      </c>
    </row>
    <row r="46" spans="1:49" ht="15" customHeight="1">
      <c r="A46" s="9">
        <f>COUNTA(F46:AW46)/COUNTA($F$1:$AW$1)</f>
        <v>0.77272727272727271</v>
      </c>
      <c r="B46" s="10">
        <f>AVERAGE(F46:AW46)/D46</f>
        <v>0.47058823529411764</v>
      </c>
      <c r="C46" s="35" t="s">
        <v>48</v>
      </c>
      <c r="D46" s="36">
        <v>2</v>
      </c>
      <c r="E46" s="37">
        <v>42375</v>
      </c>
      <c r="F46" s="38">
        <v>0</v>
      </c>
      <c r="G46" s="39"/>
      <c r="H46" s="39">
        <v>0</v>
      </c>
      <c r="I46" s="39">
        <v>2</v>
      </c>
      <c r="J46" s="39">
        <v>0</v>
      </c>
      <c r="K46" s="39">
        <v>2</v>
      </c>
      <c r="L46" s="39">
        <v>0</v>
      </c>
      <c r="M46" s="39">
        <v>2</v>
      </c>
      <c r="N46" s="39">
        <v>0</v>
      </c>
      <c r="O46" s="39">
        <v>2</v>
      </c>
      <c r="P46" s="39"/>
      <c r="Q46" s="39">
        <v>2</v>
      </c>
      <c r="R46" s="39">
        <v>2</v>
      </c>
      <c r="S46" s="39">
        <v>2</v>
      </c>
      <c r="T46" s="39">
        <v>2</v>
      </c>
      <c r="U46" s="39">
        <v>0</v>
      </c>
      <c r="V46" s="39">
        <v>0</v>
      </c>
      <c r="W46" s="39">
        <v>0</v>
      </c>
      <c r="X46" s="39"/>
      <c r="Y46" s="39">
        <v>0</v>
      </c>
      <c r="Z46" s="39">
        <v>2</v>
      </c>
      <c r="AA46" s="39">
        <v>0</v>
      </c>
      <c r="AB46" s="39">
        <v>0</v>
      </c>
      <c r="AC46" s="39">
        <v>0</v>
      </c>
      <c r="AD46" s="39">
        <v>2</v>
      </c>
      <c r="AE46" s="39">
        <v>2</v>
      </c>
      <c r="AF46" s="39">
        <v>2</v>
      </c>
      <c r="AG46" s="39">
        <v>0</v>
      </c>
      <c r="AH46" s="39">
        <v>0</v>
      </c>
      <c r="AI46" s="39"/>
      <c r="AJ46" s="39">
        <v>2</v>
      </c>
      <c r="AK46" s="39">
        <v>0</v>
      </c>
      <c r="AL46" s="39"/>
      <c r="AM46" s="39">
        <v>2</v>
      </c>
      <c r="AN46" s="39">
        <v>0</v>
      </c>
      <c r="AO46" s="39"/>
      <c r="AP46" s="39">
        <v>2</v>
      </c>
      <c r="AQ46" s="39"/>
      <c r="AR46" s="39">
        <v>0</v>
      </c>
      <c r="AS46" s="39"/>
      <c r="AT46" s="39">
        <v>2</v>
      </c>
      <c r="AU46" s="39">
        <v>0</v>
      </c>
      <c r="AV46" s="39"/>
      <c r="AW46" s="39"/>
    </row>
    <row r="47" spans="1:49" ht="15" customHeight="1">
      <c r="A47" s="16">
        <f>COUNTA(F47:AW47)/COUNTA($F$1:$AW$1)</f>
        <v>0.61363636363636365</v>
      </c>
      <c r="B47" s="17">
        <f>AVERAGE(F47:AW47)/D47</f>
        <v>0.37037037037037035</v>
      </c>
      <c r="C47" s="18" t="s">
        <v>49</v>
      </c>
      <c r="D47" s="19">
        <v>2</v>
      </c>
      <c r="E47" s="20">
        <v>42406</v>
      </c>
      <c r="F47" s="21">
        <v>0</v>
      </c>
      <c r="G47" s="22"/>
      <c r="H47" s="22">
        <v>0</v>
      </c>
      <c r="I47" s="22">
        <v>2</v>
      </c>
      <c r="J47" s="22"/>
      <c r="K47" s="22">
        <v>2</v>
      </c>
      <c r="L47" s="22">
        <v>0</v>
      </c>
      <c r="M47" s="22">
        <v>2</v>
      </c>
      <c r="N47" s="22">
        <v>0</v>
      </c>
      <c r="O47" s="22">
        <v>2</v>
      </c>
      <c r="P47" s="22"/>
      <c r="Q47" s="22">
        <v>2</v>
      </c>
      <c r="R47" s="22"/>
      <c r="S47" s="22">
        <v>0</v>
      </c>
      <c r="T47" s="22">
        <v>0</v>
      </c>
      <c r="U47" s="22"/>
      <c r="V47" s="22">
        <v>0</v>
      </c>
      <c r="W47" s="22"/>
      <c r="X47" s="22"/>
      <c r="Y47" s="22">
        <v>0</v>
      </c>
      <c r="Z47" s="22">
        <v>0</v>
      </c>
      <c r="AA47" s="22">
        <v>2</v>
      </c>
      <c r="AB47" s="22"/>
      <c r="AC47" s="22">
        <v>0</v>
      </c>
      <c r="AD47" s="22"/>
      <c r="AE47" s="22">
        <v>2</v>
      </c>
      <c r="AF47" s="22">
        <v>0</v>
      </c>
      <c r="AG47" s="22">
        <v>0</v>
      </c>
      <c r="AH47" s="22">
        <v>0</v>
      </c>
      <c r="AI47" s="22"/>
      <c r="AJ47" s="22">
        <v>2</v>
      </c>
      <c r="AK47" s="22">
        <v>0</v>
      </c>
      <c r="AL47" s="22"/>
      <c r="AM47" s="22">
        <v>2</v>
      </c>
      <c r="AN47" s="22">
        <v>0</v>
      </c>
      <c r="AO47" s="22"/>
      <c r="AP47" s="22">
        <v>2</v>
      </c>
      <c r="AQ47" s="22"/>
      <c r="AR47" s="22"/>
      <c r="AS47" s="22"/>
      <c r="AT47" s="22">
        <v>0</v>
      </c>
      <c r="AU47" s="22">
        <v>0</v>
      </c>
      <c r="AV47" s="22"/>
      <c r="AW47" s="22"/>
    </row>
    <row r="48" spans="1:49" ht="15" customHeight="1">
      <c r="A48" s="16">
        <f>COUNTA(F48:AW48)/COUNTA($F$1:$AW$1)</f>
        <v>0.54545454545454541</v>
      </c>
      <c r="B48" s="17">
        <f>AVERAGE(F48:AW48)/D48</f>
        <v>0.5</v>
      </c>
      <c r="C48" s="18" t="s">
        <v>50</v>
      </c>
      <c r="D48" s="19">
        <v>3</v>
      </c>
      <c r="E48" s="20">
        <v>42435</v>
      </c>
      <c r="F48" s="21"/>
      <c r="G48" s="22"/>
      <c r="H48" s="22"/>
      <c r="I48" s="22">
        <v>3</v>
      </c>
      <c r="J48" s="22"/>
      <c r="K48" s="22">
        <v>3</v>
      </c>
      <c r="L48" s="22">
        <v>1</v>
      </c>
      <c r="M48" s="22">
        <v>3</v>
      </c>
      <c r="N48" s="22">
        <v>1</v>
      </c>
      <c r="O48" s="22">
        <v>3</v>
      </c>
      <c r="P48" s="22"/>
      <c r="Q48" s="22">
        <v>3</v>
      </c>
      <c r="R48" s="22">
        <v>3</v>
      </c>
      <c r="S48" s="22"/>
      <c r="T48" s="22">
        <v>1</v>
      </c>
      <c r="U48" s="22"/>
      <c r="V48" s="22"/>
      <c r="W48" s="22"/>
      <c r="X48" s="22"/>
      <c r="Y48" s="22">
        <v>1</v>
      </c>
      <c r="Z48" s="22">
        <v>0</v>
      </c>
      <c r="AA48" s="22">
        <v>0</v>
      </c>
      <c r="AB48" s="22">
        <v>1</v>
      </c>
      <c r="AC48" s="22">
        <v>0</v>
      </c>
      <c r="AD48" s="22">
        <v>1</v>
      </c>
      <c r="AE48" s="22">
        <v>3</v>
      </c>
      <c r="AF48" s="22"/>
      <c r="AG48" s="22">
        <v>0</v>
      </c>
      <c r="AH48" s="22"/>
      <c r="AI48" s="22"/>
      <c r="AJ48" s="22">
        <v>3</v>
      </c>
      <c r="AK48" s="22">
        <v>0</v>
      </c>
      <c r="AL48" s="22"/>
      <c r="AM48" s="22">
        <v>0</v>
      </c>
      <c r="AN48" s="22">
        <v>0</v>
      </c>
      <c r="AO48" s="22"/>
      <c r="AP48" s="22">
        <v>3</v>
      </c>
      <c r="AQ48" s="22"/>
      <c r="AR48" s="22"/>
      <c r="AS48" s="22"/>
      <c r="AT48" s="22">
        <v>3</v>
      </c>
      <c r="AU48" s="22">
        <v>0</v>
      </c>
      <c r="AV48" s="22"/>
      <c r="AW48" s="22"/>
    </row>
    <row r="49" spans="1:49" ht="15" customHeight="1">
      <c r="A49" s="16">
        <f>COUNTA(F49:AW49)/COUNTA($F$1:$AW$1)</f>
        <v>0.36363636363636365</v>
      </c>
      <c r="B49" s="17">
        <f>AVERAGE(F49:AW49)/D49</f>
        <v>0.171875</v>
      </c>
      <c r="C49" s="18" t="s">
        <v>51</v>
      </c>
      <c r="D49" s="19">
        <v>4</v>
      </c>
      <c r="E49" s="20">
        <v>42466</v>
      </c>
      <c r="F49" s="21"/>
      <c r="G49" s="22"/>
      <c r="H49" s="22"/>
      <c r="I49" s="22"/>
      <c r="J49" s="22"/>
      <c r="K49" s="22">
        <v>0</v>
      </c>
      <c r="L49" s="22"/>
      <c r="M49" s="22">
        <v>1</v>
      </c>
      <c r="N49" s="22"/>
      <c r="O49" s="22">
        <v>1</v>
      </c>
      <c r="P49" s="22"/>
      <c r="Q49" s="22">
        <v>3</v>
      </c>
      <c r="R49" s="22">
        <v>0</v>
      </c>
      <c r="S49" s="22"/>
      <c r="T49" s="22">
        <v>0</v>
      </c>
      <c r="U49" s="22"/>
      <c r="V49" s="22"/>
      <c r="W49" s="22"/>
      <c r="X49" s="22"/>
      <c r="Y49" s="22">
        <v>0</v>
      </c>
      <c r="Z49" s="22">
        <v>0</v>
      </c>
      <c r="AA49" s="22">
        <v>0</v>
      </c>
      <c r="AB49" s="22"/>
      <c r="AC49" s="22"/>
      <c r="AD49" s="22"/>
      <c r="AE49" s="22">
        <v>1</v>
      </c>
      <c r="AF49" s="22"/>
      <c r="AG49" s="22"/>
      <c r="AH49" s="22"/>
      <c r="AI49" s="22"/>
      <c r="AJ49" s="22">
        <v>0</v>
      </c>
      <c r="AK49" s="22"/>
      <c r="AL49" s="22"/>
      <c r="AM49" s="22">
        <v>0</v>
      </c>
      <c r="AN49" s="22">
        <v>0</v>
      </c>
      <c r="AO49" s="22"/>
      <c r="AP49" s="22">
        <v>2</v>
      </c>
      <c r="AQ49" s="22"/>
      <c r="AR49" s="22"/>
      <c r="AS49" s="22"/>
      <c r="AT49" s="22">
        <v>3</v>
      </c>
      <c r="AU49" s="22">
        <v>0</v>
      </c>
      <c r="AV49" s="22"/>
      <c r="AW49" s="22"/>
    </row>
    <row r="50" spans="1:49" ht="15" customHeight="1">
      <c r="A50" s="23">
        <f>COUNTA(F50:AW50)/COUNTA($F$1:$AW$1)</f>
        <v>2.2727272727272728E-2</v>
      </c>
      <c r="B50" s="24">
        <f>AVERAGE(F50:AW50)/D50</f>
        <v>0.5</v>
      </c>
      <c r="C50" s="25" t="s">
        <v>52</v>
      </c>
      <c r="D50" s="26">
        <v>4</v>
      </c>
      <c r="E50" s="27">
        <v>42496</v>
      </c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>
        <v>2</v>
      </c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</row>
    <row r="51" spans="1:49" ht="15" customHeight="1">
      <c r="A51" s="65"/>
      <c r="B51" s="65"/>
      <c r="C51" s="66"/>
      <c r="D51" s="67">
        <f>SUM(D46:D50)</f>
        <v>15</v>
      </c>
      <c r="E51" s="68" t="s">
        <v>7</v>
      </c>
      <c r="F51" s="69">
        <f t="shared" ref="F51:AW51" si="11">SUM(F46:F50)</f>
        <v>0</v>
      </c>
      <c r="G51" s="69">
        <f t="shared" si="11"/>
        <v>0</v>
      </c>
      <c r="H51" s="69">
        <f t="shared" si="11"/>
        <v>0</v>
      </c>
      <c r="I51" s="69">
        <f t="shared" si="11"/>
        <v>7</v>
      </c>
      <c r="J51" s="69">
        <f t="shared" si="11"/>
        <v>0</v>
      </c>
      <c r="K51" s="69">
        <f t="shared" si="11"/>
        <v>7</v>
      </c>
      <c r="L51" s="69">
        <f t="shared" si="11"/>
        <v>1</v>
      </c>
      <c r="M51" s="69">
        <f t="shared" si="11"/>
        <v>8</v>
      </c>
      <c r="N51" s="69">
        <f t="shared" si="11"/>
        <v>1</v>
      </c>
      <c r="O51" s="69">
        <f t="shared" si="11"/>
        <v>8</v>
      </c>
      <c r="P51" s="69">
        <f t="shared" si="11"/>
        <v>0</v>
      </c>
      <c r="Q51" s="69">
        <f t="shared" si="11"/>
        <v>10</v>
      </c>
      <c r="R51" s="69">
        <f t="shared" si="11"/>
        <v>5</v>
      </c>
      <c r="S51" s="69">
        <f t="shared" si="11"/>
        <v>2</v>
      </c>
      <c r="T51" s="69">
        <f t="shared" si="11"/>
        <v>3</v>
      </c>
      <c r="U51" s="69">
        <f t="shared" si="11"/>
        <v>0</v>
      </c>
      <c r="V51" s="69">
        <f t="shared" si="11"/>
        <v>0</v>
      </c>
      <c r="W51" s="69">
        <f t="shared" si="11"/>
        <v>0</v>
      </c>
      <c r="X51" s="69">
        <f t="shared" si="11"/>
        <v>0</v>
      </c>
      <c r="Y51" s="69">
        <f t="shared" si="11"/>
        <v>3</v>
      </c>
      <c r="Z51" s="69">
        <f t="shared" si="11"/>
        <v>2</v>
      </c>
      <c r="AA51" s="69">
        <f t="shared" si="11"/>
        <v>2</v>
      </c>
      <c r="AB51" s="69">
        <f t="shared" si="11"/>
        <v>1</v>
      </c>
      <c r="AC51" s="69">
        <f t="shared" si="11"/>
        <v>0</v>
      </c>
      <c r="AD51" s="69">
        <f t="shared" si="11"/>
        <v>3</v>
      </c>
      <c r="AE51" s="69">
        <f t="shared" si="11"/>
        <v>8</v>
      </c>
      <c r="AF51" s="69">
        <f t="shared" si="11"/>
        <v>2</v>
      </c>
      <c r="AG51" s="69">
        <f t="shared" si="11"/>
        <v>0</v>
      </c>
      <c r="AH51" s="69">
        <f t="shared" si="11"/>
        <v>0</v>
      </c>
      <c r="AI51" s="69">
        <f t="shared" si="11"/>
        <v>0</v>
      </c>
      <c r="AJ51" s="69">
        <f t="shared" si="11"/>
        <v>7</v>
      </c>
      <c r="AK51" s="69">
        <f t="shared" si="11"/>
        <v>0</v>
      </c>
      <c r="AL51" s="69">
        <f t="shared" si="11"/>
        <v>0</v>
      </c>
      <c r="AM51" s="69">
        <f t="shared" si="11"/>
        <v>4</v>
      </c>
      <c r="AN51" s="69">
        <f t="shared" si="11"/>
        <v>0</v>
      </c>
      <c r="AO51" s="69">
        <f t="shared" si="11"/>
        <v>0</v>
      </c>
      <c r="AP51" s="69">
        <f t="shared" si="11"/>
        <v>9</v>
      </c>
      <c r="AQ51" s="69">
        <f t="shared" si="11"/>
        <v>0</v>
      </c>
      <c r="AR51" s="69">
        <f t="shared" si="11"/>
        <v>0</v>
      </c>
      <c r="AS51" s="69">
        <f t="shared" si="11"/>
        <v>0</v>
      </c>
      <c r="AT51" s="69">
        <f t="shared" si="11"/>
        <v>8</v>
      </c>
      <c r="AU51" s="69">
        <f t="shared" si="11"/>
        <v>0</v>
      </c>
      <c r="AV51" s="69">
        <f t="shared" si="11"/>
        <v>0</v>
      </c>
      <c r="AW51" s="69">
        <f t="shared" si="11"/>
        <v>0</v>
      </c>
    </row>
    <row r="52" spans="1:49" ht="15" customHeight="1">
      <c r="A52" s="70"/>
      <c r="B52" s="70"/>
      <c r="C52" s="71"/>
      <c r="D52" s="72"/>
      <c r="E52" s="73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</row>
    <row r="53" spans="1:49" ht="15" customHeight="1">
      <c r="A53" s="75"/>
      <c r="B53" s="76"/>
      <c r="C53" s="77"/>
      <c r="D53" s="78">
        <f>D7+D23+D45+D51+D36+D30</f>
        <v>100</v>
      </c>
      <c r="E53" s="79" t="s">
        <v>53</v>
      </c>
      <c r="F53" s="80">
        <f t="shared" ref="F53:AW53" si="12">F7+F23+F45+F51+F36+F30</f>
        <v>39</v>
      </c>
      <c r="G53" s="81">
        <f t="shared" si="12"/>
        <v>42</v>
      </c>
      <c r="H53" s="81">
        <f t="shared" si="12"/>
        <v>32</v>
      </c>
      <c r="I53" s="81">
        <f t="shared" si="12"/>
        <v>61</v>
      </c>
      <c r="J53" s="81">
        <f t="shared" si="12"/>
        <v>45</v>
      </c>
      <c r="K53" s="81">
        <f t="shared" si="12"/>
        <v>48</v>
      </c>
      <c r="L53" s="81">
        <f t="shared" si="12"/>
        <v>28</v>
      </c>
      <c r="M53" s="81">
        <f t="shared" si="12"/>
        <v>66</v>
      </c>
      <c r="N53" s="81">
        <f t="shared" si="12"/>
        <v>41</v>
      </c>
      <c r="O53" s="81">
        <f t="shared" si="12"/>
        <v>45</v>
      </c>
      <c r="P53" s="81">
        <f t="shared" si="12"/>
        <v>45</v>
      </c>
      <c r="Q53" s="81">
        <f t="shared" si="12"/>
        <v>61</v>
      </c>
      <c r="R53" s="81">
        <f t="shared" si="12"/>
        <v>56</v>
      </c>
      <c r="S53" s="81">
        <f t="shared" si="12"/>
        <v>19</v>
      </c>
      <c r="T53" s="81">
        <f t="shared" si="12"/>
        <v>39</v>
      </c>
      <c r="U53" s="81">
        <f t="shared" si="12"/>
        <v>62</v>
      </c>
      <c r="V53" s="81">
        <f t="shared" si="12"/>
        <v>41</v>
      </c>
      <c r="W53" s="81">
        <f t="shared" si="12"/>
        <v>47</v>
      </c>
      <c r="X53" s="81">
        <f t="shared" si="12"/>
        <v>48</v>
      </c>
      <c r="Y53" s="81">
        <f t="shared" si="12"/>
        <v>50</v>
      </c>
      <c r="Z53" s="81">
        <f t="shared" si="12"/>
        <v>42</v>
      </c>
      <c r="AA53" s="81">
        <f t="shared" si="12"/>
        <v>47</v>
      </c>
      <c r="AB53" s="81">
        <f t="shared" si="12"/>
        <v>42</v>
      </c>
      <c r="AC53" s="81">
        <f t="shared" si="12"/>
        <v>16</v>
      </c>
      <c r="AD53" s="81">
        <f t="shared" si="12"/>
        <v>29</v>
      </c>
      <c r="AE53" s="81">
        <f t="shared" si="12"/>
        <v>38</v>
      </c>
      <c r="AF53" s="81">
        <f t="shared" si="12"/>
        <v>40</v>
      </c>
      <c r="AG53" s="81">
        <f t="shared" si="12"/>
        <v>28</v>
      </c>
      <c r="AH53" s="81">
        <f t="shared" si="12"/>
        <v>35</v>
      </c>
      <c r="AI53" s="81">
        <f t="shared" si="12"/>
        <v>37</v>
      </c>
      <c r="AJ53" s="81">
        <f t="shared" si="12"/>
        <v>62</v>
      </c>
      <c r="AK53" s="81">
        <f t="shared" si="12"/>
        <v>29</v>
      </c>
      <c r="AL53" s="81">
        <f t="shared" si="12"/>
        <v>41</v>
      </c>
      <c r="AM53" s="81">
        <f t="shared" si="12"/>
        <v>43</v>
      </c>
      <c r="AN53" s="81">
        <f t="shared" si="12"/>
        <v>35</v>
      </c>
      <c r="AO53" s="81">
        <f t="shared" si="12"/>
        <v>35</v>
      </c>
      <c r="AP53" s="81">
        <f t="shared" si="12"/>
        <v>41</v>
      </c>
      <c r="AQ53" s="81">
        <f t="shared" si="12"/>
        <v>49</v>
      </c>
      <c r="AR53" s="81">
        <f t="shared" si="12"/>
        <v>33</v>
      </c>
      <c r="AS53" s="81">
        <f t="shared" si="12"/>
        <v>20</v>
      </c>
      <c r="AT53" s="81">
        <f t="shared" si="12"/>
        <v>41</v>
      </c>
      <c r="AU53" s="81">
        <f t="shared" si="12"/>
        <v>25</v>
      </c>
      <c r="AV53" s="81">
        <f t="shared" si="12"/>
        <v>32</v>
      </c>
      <c r="AW53" s="82">
        <f t="shared" si="12"/>
        <v>30</v>
      </c>
    </row>
    <row r="54" spans="1:49" ht="15" customHeight="1">
      <c r="A54" s="70"/>
      <c r="B54" s="83"/>
      <c r="C54" s="84"/>
      <c r="D54" s="85"/>
      <c r="E54" s="86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87"/>
      <c r="S54" s="88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8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ht="16.95" customHeight="1">
      <c r="A55" s="90"/>
      <c r="B55" s="90"/>
      <c r="C55" s="91"/>
      <c r="D55" s="92"/>
      <c r="E55" s="93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22"/>
      <c r="S55" s="96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7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5"/>
    </row>
    <row r="56" spans="1:49" ht="16.95" customHeight="1">
      <c r="A56" s="76"/>
      <c r="B56" s="76"/>
      <c r="C56" s="98"/>
      <c r="D56" s="99" t="e">
        <f>SUM(#REF!,D53,#REF!,#REF!)</f>
        <v>#REF!</v>
      </c>
      <c r="E56" s="100" t="s">
        <v>54</v>
      </c>
      <c r="F56" s="101">
        <f t="shared" ref="F56:AW56" si="13">F53</f>
        <v>39</v>
      </c>
      <c r="G56" s="101">
        <f t="shared" si="13"/>
        <v>42</v>
      </c>
      <c r="H56" s="101">
        <f t="shared" si="13"/>
        <v>32</v>
      </c>
      <c r="I56" s="101">
        <f t="shared" si="13"/>
        <v>61</v>
      </c>
      <c r="J56" s="101">
        <f t="shared" si="13"/>
        <v>45</v>
      </c>
      <c r="K56" s="101">
        <f t="shared" si="13"/>
        <v>48</v>
      </c>
      <c r="L56" s="101">
        <f t="shared" si="13"/>
        <v>28</v>
      </c>
      <c r="M56" s="101">
        <f t="shared" si="13"/>
        <v>66</v>
      </c>
      <c r="N56" s="101">
        <f t="shared" si="13"/>
        <v>41</v>
      </c>
      <c r="O56" s="101">
        <f t="shared" si="13"/>
        <v>45</v>
      </c>
      <c r="P56" s="101">
        <f t="shared" si="13"/>
        <v>45</v>
      </c>
      <c r="Q56" s="101">
        <f t="shared" si="13"/>
        <v>61</v>
      </c>
      <c r="R56" s="101">
        <f t="shared" si="13"/>
        <v>56</v>
      </c>
      <c r="S56" s="101">
        <f t="shared" si="13"/>
        <v>19</v>
      </c>
      <c r="T56" s="101">
        <f t="shared" si="13"/>
        <v>39</v>
      </c>
      <c r="U56" s="101">
        <f t="shared" si="13"/>
        <v>62</v>
      </c>
      <c r="V56" s="101">
        <f t="shared" si="13"/>
        <v>41</v>
      </c>
      <c r="W56" s="101">
        <f t="shared" si="13"/>
        <v>47</v>
      </c>
      <c r="X56" s="101">
        <f t="shared" si="13"/>
        <v>48</v>
      </c>
      <c r="Y56" s="101">
        <f t="shared" si="13"/>
        <v>50</v>
      </c>
      <c r="Z56" s="101">
        <f t="shared" si="13"/>
        <v>42</v>
      </c>
      <c r="AA56" s="101">
        <f t="shared" si="13"/>
        <v>47</v>
      </c>
      <c r="AB56" s="102">
        <f t="shared" si="13"/>
        <v>42</v>
      </c>
      <c r="AC56" s="101">
        <f t="shared" si="13"/>
        <v>16</v>
      </c>
      <c r="AD56" s="101">
        <f t="shared" si="13"/>
        <v>29</v>
      </c>
      <c r="AE56" s="101">
        <f t="shared" si="13"/>
        <v>38</v>
      </c>
      <c r="AF56" s="101">
        <f t="shared" si="13"/>
        <v>40</v>
      </c>
      <c r="AG56" s="101">
        <f t="shared" si="13"/>
        <v>28</v>
      </c>
      <c r="AH56" s="102">
        <f t="shared" si="13"/>
        <v>35</v>
      </c>
      <c r="AI56" s="101">
        <f t="shared" si="13"/>
        <v>37</v>
      </c>
      <c r="AJ56" s="101">
        <f t="shared" si="13"/>
        <v>62</v>
      </c>
      <c r="AK56" s="101">
        <f t="shared" si="13"/>
        <v>29</v>
      </c>
      <c r="AL56" s="101">
        <f t="shared" si="13"/>
        <v>41</v>
      </c>
      <c r="AM56" s="101">
        <f t="shared" si="13"/>
        <v>43</v>
      </c>
      <c r="AN56" s="101">
        <f t="shared" si="13"/>
        <v>35</v>
      </c>
      <c r="AO56" s="101">
        <f t="shared" si="13"/>
        <v>35</v>
      </c>
      <c r="AP56" s="101">
        <f t="shared" si="13"/>
        <v>41</v>
      </c>
      <c r="AQ56" s="101">
        <f t="shared" si="13"/>
        <v>49</v>
      </c>
      <c r="AR56" s="102">
        <f t="shared" si="13"/>
        <v>33</v>
      </c>
      <c r="AS56" s="101">
        <f t="shared" si="13"/>
        <v>20</v>
      </c>
      <c r="AT56" s="101">
        <f t="shared" si="13"/>
        <v>41</v>
      </c>
      <c r="AU56" s="101">
        <f t="shared" si="13"/>
        <v>25</v>
      </c>
      <c r="AV56" s="101">
        <f t="shared" si="13"/>
        <v>32</v>
      </c>
      <c r="AW56" s="101">
        <f t="shared" si="13"/>
        <v>30</v>
      </c>
    </row>
    <row r="57" spans="1:49" ht="16.05" customHeight="1">
      <c r="A57" s="76"/>
      <c r="B57" s="76"/>
      <c r="C57" s="103"/>
      <c r="D57" s="104"/>
      <c r="E57" s="105" t="s">
        <v>55</v>
      </c>
      <c r="F57" s="106">
        <f>F56/66*20</f>
        <v>11.818181818181818</v>
      </c>
      <c r="G57" s="106">
        <f t="shared" ref="G57:AW57" si="14">G56/66*20</f>
        <v>12.727272727272727</v>
      </c>
      <c r="H57" s="106">
        <f t="shared" si="14"/>
        <v>9.6969696969696972</v>
      </c>
      <c r="I57" s="106">
        <f t="shared" si="14"/>
        <v>18.484848484848484</v>
      </c>
      <c r="J57" s="106">
        <f t="shared" si="14"/>
        <v>13.636363636363635</v>
      </c>
      <c r="K57" s="106">
        <f t="shared" si="14"/>
        <v>14.545454545454547</v>
      </c>
      <c r="L57" s="106">
        <f t="shared" si="14"/>
        <v>8.4848484848484844</v>
      </c>
      <c r="M57" s="106">
        <f t="shared" si="14"/>
        <v>20</v>
      </c>
      <c r="N57" s="106">
        <f t="shared" si="14"/>
        <v>12.424242424242424</v>
      </c>
      <c r="O57" s="106">
        <f t="shared" si="14"/>
        <v>13.636363636363635</v>
      </c>
      <c r="P57" s="106">
        <f t="shared" si="14"/>
        <v>13.636363636363635</v>
      </c>
      <c r="Q57" s="106">
        <f t="shared" si="14"/>
        <v>18.484848484848484</v>
      </c>
      <c r="R57" s="106">
        <f t="shared" si="14"/>
        <v>16.969696969696969</v>
      </c>
      <c r="S57" s="106">
        <f t="shared" si="14"/>
        <v>5.7575757575757578</v>
      </c>
      <c r="T57" s="106">
        <f t="shared" si="14"/>
        <v>11.818181818181818</v>
      </c>
      <c r="U57" s="106">
        <f t="shared" si="14"/>
        <v>18.787878787878789</v>
      </c>
      <c r="V57" s="106">
        <f t="shared" si="14"/>
        <v>12.424242424242424</v>
      </c>
      <c r="W57" s="106">
        <f t="shared" si="14"/>
        <v>14.242424242424242</v>
      </c>
      <c r="X57" s="106">
        <f t="shared" si="14"/>
        <v>14.545454545454547</v>
      </c>
      <c r="Y57" s="106">
        <f t="shared" si="14"/>
        <v>15.151515151515152</v>
      </c>
      <c r="Z57" s="106">
        <f t="shared" si="14"/>
        <v>12.727272727272727</v>
      </c>
      <c r="AA57" s="106">
        <f t="shared" si="14"/>
        <v>14.242424242424242</v>
      </c>
      <c r="AB57" s="106">
        <f t="shared" si="14"/>
        <v>12.727272727272727</v>
      </c>
      <c r="AC57" s="106">
        <f t="shared" si="14"/>
        <v>4.8484848484848486</v>
      </c>
      <c r="AD57" s="106">
        <f t="shared" si="14"/>
        <v>8.7878787878787872</v>
      </c>
      <c r="AE57" s="106">
        <f t="shared" si="14"/>
        <v>11.515151515151516</v>
      </c>
      <c r="AF57" s="106">
        <f t="shared" si="14"/>
        <v>12.121212121212121</v>
      </c>
      <c r="AG57" s="106">
        <f t="shared" si="14"/>
        <v>8.4848484848484844</v>
      </c>
      <c r="AH57" s="106">
        <f t="shared" si="14"/>
        <v>10.606060606060606</v>
      </c>
      <c r="AI57" s="106">
        <f t="shared" si="14"/>
        <v>11.212121212121211</v>
      </c>
      <c r="AJ57" s="106">
        <f t="shared" si="14"/>
        <v>18.787878787878789</v>
      </c>
      <c r="AK57" s="106">
        <f t="shared" si="14"/>
        <v>8.7878787878787872</v>
      </c>
      <c r="AL57" s="106">
        <f t="shared" si="14"/>
        <v>12.424242424242424</v>
      </c>
      <c r="AM57" s="106">
        <f t="shared" si="14"/>
        <v>13.030303030303029</v>
      </c>
      <c r="AN57" s="106">
        <f t="shared" si="14"/>
        <v>10.606060606060606</v>
      </c>
      <c r="AO57" s="106">
        <f t="shared" si="14"/>
        <v>10.606060606060606</v>
      </c>
      <c r="AP57" s="106">
        <f t="shared" si="14"/>
        <v>12.424242424242424</v>
      </c>
      <c r="AQ57" s="106">
        <f t="shared" si="14"/>
        <v>14.848484848484848</v>
      </c>
      <c r="AR57" s="106">
        <f t="shared" si="14"/>
        <v>10</v>
      </c>
      <c r="AS57" s="106">
        <f t="shared" si="14"/>
        <v>6.0606060606060606</v>
      </c>
      <c r="AT57" s="106">
        <f t="shared" si="14"/>
        <v>12.424242424242424</v>
      </c>
      <c r="AU57" s="106">
        <f t="shared" si="14"/>
        <v>7.5757575757575761</v>
      </c>
      <c r="AV57" s="106">
        <f t="shared" si="14"/>
        <v>9.6969696969696972</v>
      </c>
      <c r="AW57" s="106">
        <f t="shared" si="14"/>
        <v>9.0909090909090899</v>
      </c>
    </row>
    <row r="58" spans="1:49" ht="16.05" customHeight="1">
      <c r="A58" s="107"/>
      <c r="B58" s="107"/>
      <c r="C58" s="108"/>
      <c r="D58" s="109"/>
      <c r="E58" s="110" t="s">
        <v>56</v>
      </c>
      <c r="F58" s="111">
        <f t="shared" ref="F58:AW58" si="15">RANK(F57,$F$57:$AW$57)</f>
        <v>26</v>
      </c>
      <c r="G58" s="112">
        <f t="shared" si="15"/>
        <v>17</v>
      </c>
      <c r="H58" s="111">
        <f t="shared" si="15"/>
        <v>34</v>
      </c>
      <c r="I58" s="112">
        <f t="shared" si="15"/>
        <v>4</v>
      </c>
      <c r="J58" s="112">
        <f t="shared" si="15"/>
        <v>13</v>
      </c>
      <c r="K58" s="112">
        <f t="shared" si="15"/>
        <v>9</v>
      </c>
      <c r="L58" s="112">
        <f t="shared" si="15"/>
        <v>39</v>
      </c>
      <c r="M58" s="112">
        <f t="shared" si="15"/>
        <v>1</v>
      </c>
      <c r="N58" s="112">
        <f t="shared" si="15"/>
        <v>20</v>
      </c>
      <c r="O58" s="112">
        <f t="shared" si="15"/>
        <v>13</v>
      </c>
      <c r="P58" s="112">
        <f t="shared" si="15"/>
        <v>13</v>
      </c>
      <c r="Q58" s="112">
        <f t="shared" si="15"/>
        <v>4</v>
      </c>
      <c r="R58" s="112">
        <f t="shared" si="15"/>
        <v>6</v>
      </c>
      <c r="S58" s="112">
        <f t="shared" si="15"/>
        <v>43</v>
      </c>
      <c r="T58" s="112">
        <f t="shared" si="15"/>
        <v>26</v>
      </c>
      <c r="U58" s="112">
        <f t="shared" si="15"/>
        <v>2</v>
      </c>
      <c r="V58" s="112">
        <f t="shared" si="15"/>
        <v>20</v>
      </c>
      <c r="W58" s="112">
        <f t="shared" si="15"/>
        <v>11</v>
      </c>
      <c r="X58" s="111">
        <f t="shared" si="15"/>
        <v>9</v>
      </c>
      <c r="Y58" s="112">
        <f t="shared" si="15"/>
        <v>7</v>
      </c>
      <c r="Z58" s="112">
        <f t="shared" si="15"/>
        <v>17</v>
      </c>
      <c r="AA58" s="111">
        <f t="shared" si="15"/>
        <v>11</v>
      </c>
      <c r="AB58" s="111">
        <f t="shared" si="15"/>
        <v>17</v>
      </c>
      <c r="AC58" s="112">
        <f t="shared" si="15"/>
        <v>44</v>
      </c>
      <c r="AD58" s="112">
        <f t="shared" si="15"/>
        <v>37</v>
      </c>
      <c r="AE58" s="111">
        <f t="shared" si="15"/>
        <v>28</v>
      </c>
      <c r="AF58" s="112">
        <f t="shared" si="15"/>
        <v>25</v>
      </c>
      <c r="AG58" s="111">
        <f t="shared" si="15"/>
        <v>39</v>
      </c>
      <c r="AH58" s="111">
        <f t="shared" si="15"/>
        <v>30</v>
      </c>
      <c r="AI58" s="111">
        <f t="shared" si="15"/>
        <v>29</v>
      </c>
      <c r="AJ58" s="111">
        <f t="shared" si="15"/>
        <v>2</v>
      </c>
      <c r="AK58" s="111">
        <f t="shared" si="15"/>
        <v>37</v>
      </c>
      <c r="AL58" s="112">
        <f t="shared" si="15"/>
        <v>20</v>
      </c>
      <c r="AM58" s="112">
        <f t="shared" si="15"/>
        <v>16</v>
      </c>
      <c r="AN58" s="111">
        <f t="shared" si="15"/>
        <v>30</v>
      </c>
      <c r="AO58" s="112">
        <f t="shared" si="15"/>
        <v>30</v>
      </c>
      <c r="AP58" s="111">
        <f t="shared" si="15"/>
        <v>20</v>
      </c>
      <c r="AQ58" s="112">
        <f t="shared" si="15"/>
        <v>8</v>
      </c>
      <c r="AR58" s="111">
        <f t="shared" si="15"/>
        <v>33</v>
      </c>
      <c r="AS58" s="112">
        <f t="shared" si="15"/>
        <v>42</v>
      </c>
      <c r="AT58" s="112">
        <f t="shared" si="15"/>
        <v>20</v>
      </c>
      <c r="AU58" s="112">
        <f t="shared" si="15"/>
        <v>41</v>
      </c>
      <c r="AV58" s="112">
        <f t="shared" si="15"/>
        <v>34</v>
      </c>
      <c r="AW58" s="112">
        <f t="shared" si="15"/>
        <v>36</v>
      </c>
    </row>
    <row r="61" spans="1:49" ht="12.75" customHeight="1">
      <c r="E61" s="1" t="s">
        <v>58</v>
      </c>
      <c r="F61" s="138">
        <f>SUM(F57:AW57)/44</f>
        <v>12.293388429752072</v>
      </c>
    </row>
  </sheetData>
  <conditionalFormatting sqref="F2:AW56 D53:D56">
    <cfRule type="cellIs" dxfId="0" priority="1" stopIfTrue="1" operator="greaterThan">
      <formula>$D2</formula>
    </cfRule>
  </conditionalFormatting>
  <pageMargins left="0.39370100000000002" right="0.21259800000000001" top="0.19685" bottom="0.19685" header="0.19685" footer="0.19685"/>
  <pageSetup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"/>
  <sheetViews>
    <sheetView showGridLines="0" workbookViewId="0"/>
  </sheetViews>
  <sheetFormatPr baseColWidth="10" defaultColWidth="16.33203125" defaultRowHeight="18" customHeight="1"/>
  <cols>
    <col min="1" max="2" width="16.33203125" style="113" customWidth="1"/>
    <col min="3" max="3" width="7.88671875" style="113" customWidth="1"/>
    <col min="4" max="4" width="6.33203125" style="113" customWidth="1"/>
    <col min="5" max="256" width="16.33203125" style="113" customWidth="1"/>
  </cols>
  <sheetData>
    <row r="1" spans="1:4" ht="28.05" customHeight="1">
      <c r="A1" s="139" t="s">
        <v>57</v>
      </c>
      <c r="B1" s="139"/>
      <c r="C1" s="139"/>
      <c r="D1" s="139"/>
    </row>
    <row r="2" spans="1:4" ht="15.3" customHeight="1">
      <c r="A2" s="114" t="s">
        <v>58</v>
      </c>
      <c r="B2" s="115">
        <f>AVERAGE('Feuil1 - Tableau 1'!F57:AW57)</f>
        <v>12.293388429752072</v>
      </c>
      <c r="C2" s="116" t="s">
        <v>59</v>
      </c>
      <c r="D2" s="117">
        <f>COUNTIF('Feuil1 - Tableau 1'!F$57:AW$57,"&gt;=0")-COUNTIF('Feuil1 - Tableau 1'!F$57:AW$57,"&gt;=2")</f>
        <v>0</v>
      </c>
    </row>
    <row r="3" spans="1:4" ht="15.3" customHeight="1">
      <c r="A3" s="118" t="s">
        <v>60</v>
      </c>
      <c r="B3" s="119">
        <f>STDEV('Feuil1 - Tableau 1'!F57:AW57)</f>
        <v>3.5238633067989875</v>
      </c>
      <c r="C3" s="116" t="s">
        <v>61</v>
      </c>
      <c r="D3" s="117">
        <f>COUNTIF('Feuil1 - Tableau 1'!F$57:AW$57,"&gt;=2")-COUNTIF('Feuil1 - Tableau 1'!F$57:AW$57,"&gt;=4")</f>
        <v>0</v>
      </c>
    </row>
    <row r="4" spans="1:4" ht="20.399999999999999" customHeight="1">
      <c r="A4" s="120"/>
      <c r="B4" s="120"/>
      <c r="C4" s="121">
        <v>42159</v>
      </c>
      <c r="D4" s="117">
        <f>COUNTIF('Feuil1 - Tableau 1'!F$57:AW$57,"&gt;=4")-COUNTIF('Feuil1 - Tableau 1'!F$57:AW$57,"&gt;=6")</f>
        <v>2</v>
      </c>
    </row>
    <row r="5" spans="1:4" ht="15.9" customHeight="1">
      <c r="A5" s="122" t="s">
        <v>62</v>
      </c>
      <c r="B5" s="123">
        <f>MAX('Feuil1 - Tableau 1'!F57:AW57)</f>
        <v>20</v>
      </c>
      <c r="C5" s="124">
        <v>42222</v>
      </c>
      <c r="D5" s="117">
        <f>COUNTIF('Feuil1 - Tableau 1'!F$57:AW$57,"&gt;=6")-COUNTIF('Feuil1 - Tableau 1'!F$57:AW$57,"&gt;=8")</f>
        <v>2</v>
      </c>
    </row>
    <row r="6" spans="1:4" ht="15.9" customHeight="1">
      <c r="A6" s="125" t="s">
        <v>63</v>
      </c>
      <c r="B6" s="126">
        <f>MIN('Feuil1 - Tableau 1'!F57:AW57)</f>
        <v>4.8484848484848486</v>
      </c>
      <c r="C6" s="116" t="s">
        <v>64</v>
      </c>
      <c r="D6" s="117">
        <f>COUNTIF('Feuil1 - Tableau 1'!F$57:AW$57,"&gt;=8")-COUNTIF('Feuil1 - Tableau 1'!F$57:AW$57,"&gt;=10")</f>
        <v>7</v>
      </c>
    </row>
    <row r="7" spans="1:4" ht="20.399999999999999" customHeight="1">
      <c r="A7" s="127"/>
      <c r="B7" s="127"/>
      <c r="C7" s="128" t="s">
        <v>65</v>
      </c>
      <c r="D7" s="117">
        <f>COUNTIF('Feuil1 - Tableau 1'!F$57:AW$57,"&gt;=10")-COUNTIF('Feuil1 - Tableau 1'!F$57:AW$57,"&gt;=12")</f>
        <v>8</v>
      </c>
    </row>
    <row r="8" spans="1:4" ht="20.399999999999999" customHeight="1">
      <c r="A8" s="120"/>
      <c r="B8" s="120"/>
      <c r="C8" s="128" t="s">
        <v>66</v>
      </c>
      <c r="D8" s="117">
        <f>COUNTIF('Feuil1 - Tableau 1'!F$57:AW$57,"&gt;=12")-COUNTIF('Feuil1 - Tableau 1'!F$57:AW$57,"&gt;=14")</f>
        <v>13</v>
      </c>
    </row>
    <row r="9" spans="1:4" ht="20.399999999999999" customHeight="1">
      <c r="A9" s="127"/>
      <c r="B9" s="127"/>
      <c r="C9" s="128" t="s">
        <v>67</v>
      </c>
      <c r="D9" s="117">
        <f>COUNTIF('Feuil1 - Tableau 1'!F$57:AW$57,"&gt;=14")-COUNTIF('Feuil1 - Tableau 1'!F$57:AW$57,"&gt;=16")</f>
        <v>6</v>
      </c>
    </row>
    <row r="10" spans="1:4" ht="20.399999999999999" customHeight="1">
      <c r="A10" s="120"/>
      <c r="B10" s="120"/>
      <c r="C10" s="128" t="s">
        <v>68</v>
      </c>
      <c r="D10" s="117">
        <f>COUNTIF('Feuil1 - Tableau 1'!F$57:AW$57,"&gt;=16")-COUNTIF('Feuil1 - Tableau 1'!F$57:AW$57,"&gt;=18")</f>
        <v>1</v>
      </c>
    </row>
    <row r="11" spans="1:4" ht="20.399999999999999" customHeight="1">
      <c r="A11" s="127"/>
      <c r="B11" s="127"/>
      <c r="C11" s="128" t="s">
        <v>69</v>
      </c>
      <c r="D11" s="117">
        <f>COUNTIF('Feuil1 - Tableau 1'!F$57:AW$57,"&gt;=18")</f>
        <v>5</v>
      </c>
    </row>
  </sheetData>
  <mergeCells count="1">
    <mergeCell ref="A1:D1"/>
  </mergeCells>
  <pageMargins left="0.39370100000000002" right="0.21259800000000001" top="0.19685" bottom="0.19685" header="0.19685" footer="0.19685"/>
  <pageSetup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ColWidth="10" defaultRowHeight="13.05" customHeight="1"/>
  <cols>
    <col min="1" max="256" width="10" customWidth="1"/>
  </cols>
  <sheetData/>
  <pageMargins left="0.39370100000000002" right="0.21259800000000001" top="0.19685" bottom="0.19685" header="0.19685" footer="0.19685"/>
  <pageSetup scale="56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6"/>
  <sheetViews>
    <sheetView showGridLines="0" workbookViewId="0"/>
  </sheetViews>
  <sheetFormatPr baseColWidth="10" defaultColWidth="16.33203125" defaultRowHeight="18" customHeight="1"/>
  <cols>
    <col min="1" max="256" width="16.33203125" style="129" customWidth="1"/>
  </cols>
  <sheetData>
    <row r="1" spans="1:3" ht="21.3" customHeight="1">
      <c r="A1" s="130" t="str">
        <f>'Feuil1 - Tableau 1'!F$1</f>
        <v>ALAIN</v>
      </c>
      <c r="B1" s="131">
        <f>'Feuil1 - Tableau 1'!F57</f>
        <v>11.818181818181818</v>
      </c>
      <c r="C1" s="132">
        <f t="shared" ref="C1:C44" si="0">RANK(B1,$B$1:$B$44)</f>
        <v>26</v>
      </c>
    </row>
    <row r="2" spans="1:3" ht="21.3" customHeight="1">
      <c r="A2" s="133" t="str">
        <f>'Feuil1 - Tableau 1'!G1</f>
        <v>ASSELIN</v>
      </c>
      <c r="B2" s="134">
        <f>'Feuil1 - Tableau 1'!G57</f>
        <v>12.727272727272727</v>
      </c>
      <c r="C2" s="135">
        <f t="shared" si="0"/>
        <v>17</v>
      </c>
    </row>
    <row r="3" spans="1:3" ht="21.3" customHeight="1">
      <c r="A3" s="130" t="str">
        <f>'Feuil1 - Tableau 1'!H$1</f>
        <v>AW</v>
      </c>
      <c r="B3" s="131">
        <f>'Feuil1 - Tableau 1'!H57</f>
        <v>9.6969696969696972</v>
      </c>
      <c r="C3" s="132">
        <f t="shared" si="0"/>
        <v>34</v>
      </c>
    </row>
    <row r="4" spans="1:3" ht="21.3" customHeight="1">
      <c r="A4" s="133" t="str">
        <f>'Feuil1 - Tableau 1'!I$1</f>
        <v>BOGEAT</v>
      </c>
      <c r="B4" s="134">
        <f>'Feuil1 - Tableau 1'!I57</f>
        <v>18.484848484848484</v>
      </c>
      <c r="C4" s="135">
        <f t="shared" si="0"/>
        <v>4</v>
      </c>
    </row>
    <row r="5" spans="1:3" ht="21.3" customHeight="1">
      <c r="A5" s="130" t="str">
        <f>'Feuil1 - Tableau 1'!J$1</f>
        <v>BOUTHIAUX</v>
      </c>
      <c r="B5" s="131">
        <f>'Feuil1 - Tableau 1'!J57</f>
        <v>13.636363636363635</v>
      </c>
      <c r="C5" s="132">
        <f t="shared" si="0"/>
        <v>13</v>
      </c>
    </row>
    <row r="6" spans="1:3" ht="21.3" customHeight="1">
      <c r="A6" s="133" t="str">
        <f>'Feuil1 - Tableau 1'!K$1</f>
        <v>BOUVERESSE</v>
      </c>
      <c r="B6" s="134">
        <f>'Feuil1 - Tableau 1'!K57</f>
        <v>14.545454545454547</v>
      </c>
      <c r="C6" s="135">
        <f t="shared" si="0"/>
        <v>9</v>
      </c>
    </row>
    <row r="7" spans="1:3" ht="21.3" customHeight="1">
      <c r="A7" s="130" t="str">
        <f>'Feuil1 - Tableau 1'!L$1</f>
        <v>BUISSON</v>
      </c>
      <c r="B7" s="131">
        <f>'Feuil1 - Tableau 1'!L57</f>
        <v>8.4848484848484844</v>
      </c>
      <c r="C7" s="132">
        <f t="shared" si="0"/>
        <v>39</v>
      </c>
    </row>
    <row r="8" spans="1:3" ht="21.3" customHeight="1">
      <c r="A8" s="133" t="str">
        <f>'Feuil1 - Tableau 1'!$M$1</f>
        <v>CACHEUX</v>
      </c>
      <c r="B8" s="134">
        <f>'Feuil1 - Tableau 1'!M$57</f>
        <v>20</v>
      </c>
      <c r="C8" s="135">
        <f t="shared" si="0"/>
        <v>1</v>
      </c>
    </row>
    <row r="9" spans="1:3" ht="21.3" customHeight="1">
      <c r="A9" s="130" t="str">
        <f>'Feuil1 - Tableau 1'!$N$1</f>
        <v>CARRIN</v>
      </c>
      <c r="B9" s="131">
        <f>'Feuil1 - Tableau 1'!N57</f>
        <v>12.424242424242424</v>
      </c>
      <c r="C9" s="132">
        <f t="shared" si="0"/>
        <v>20</v>
      </c>
    </row>
    <row r="10" spans="1:3" ht="21.3" customHeight="1">
      <c r="A10" s="133" t="str">
        <f>'Feuil1 - Tableau 1'!O$1</f>
        <v>CHERRADI</v>
      </c>
      <c r="B10" s="134">
        <f>'Feuil1 - Tableau 1'!O57</f>
        <v>13.636363636363635</v>
      </c>
      <c r="C10" s="135">
        <f t="shared" si="0"/>
        <v>13</v>
      </c>
    </row>
    <row r="11" spans="1:3" ht="21.3" customHeight="1">
      <c r="A11" s="130" t="str">
        <f>'Feuil1 - Tableau 1'!P$1</f>
        <v>CHEVRIERE</v>
      </c>
      <c r="B11" s="131">
        <f>'Feuil1 - Tableau 1'!P57</f>
        <v>13.636363636363635</v>
      </c>
      <c r="C11" s="132">
        <f t="shared" si="0"/>
        <v>13</v>
      </c>
    </row>
    <row r="12" spans="1:3" ht="21.3" customHeight="1">
      <c r="A12" s="133" t="str">
        <f>'Feuil1 - Tableau 1'!Q$1</f>
        <v>COLLONGE</v>
      </c>
      <c r="B12" s="134">
        <f>'Feuil1 - Tableau 1'!Q57</f>
        <v>18.484848484848484</v>
      </c>
      <c r="C12" s="135">
        <f t="shared" si="0"/>
        <v>4</v>
      </c>
    </row>
    <row r="13" spans="1:3" ht="21.3" customHeight="1">
      <c r="A13" s="130" t="str">
        <f>'Feuil1 - Tableau 1'!R$1</f>
        <v>CORDELLE</v>
      </c>
      <c r="B13" s="131">
        <f>'Feuil1 - Tableau 1'!R57</f>
        <v>16.969696969696969</v>
      </c>
      <c r="C13" s="132">
        <f t="shared" si="0"/>
        <v>6</v>
      </c>
    </row>
    <row r="14" spans="1:3" ht="21.3" customHeight="1">
      <c r="A14" s="133" t="str">
        <f>'Feuil1 - Tableau 1'!S$1</f>
        <v>DABBAGHIAN</v>
      </c>
      <c r="B14" s="134">
        <f>'Feuil1 - Tableau 1'!S57</f>
        <v>5.7575757575757578</v>
      </c>
      <c r="C14" s="135">
        <f t="shared" si="0"/>
        <v>43</v>
      </c>
    </row>
    <row r="15" spans="1:3" ht="21.3" customHeight="1">
      <c r="A15" s="130" t="str">
        <f>'Feuil1 - Tableau 1'!T$1</f>
        <v>DAVOUST</v>
      </c>
      <c r="B15" s="131">
        <f>'Feuil1 - Tableau 1'!T57</f>
        <v>11.818181818181818</v>
      </c>
      <c r="C15" s="132">
        <f t="shared" si="0"/>
        <v>26</v>
      </c>
    </row>
    <row r="16" spans="1:3" ht="21.3" customHeight="1">
      <c r="A16" s="133" t="str">
        <f>'Feuil1 - Tableau 1'!U$1</f>
        <v>DENE</v>
      </c>
      <c r="B16" s="134">
        <f>'Feuil1 - Tableau 1'!U57</f>
        <v>18.787878787878789</v>
      </c>
      <c r="C16" s="135">
        <f t="shared" si="0"/>
        <v>2</v>
      </c>
    </row>
    <row r="17" spans="1:3" ht="21.3" customHeight="1">
      <c r="A17" s="130" t="str">
        <f>'Feuil1 - Tableau 1'!V$1</f>
        <v>DURA</v>
      </c>
      <c r="B17" s="131">
        <f>'Feuil1 - Tableau 1'!V57</f>
        <v>12.424242424242424</v>
      </c>
      <c r="C17" s="132">
        <f t="shared" si="0"/>
        <v>20</v>
      </c>
    </row>
    <row r="18" spans="1:3" ht="21.3" customHeight="1">
      <c r="A18" s="133" t="str">
        <f>'Feuil1 - Tableau 1'!W$1</f>
        <v>EL HALI</v>
      </c>
      <c r="B18" s="134">
        <f>'Feuil1 - Tableau 1'!W57</f>
        <v>14.242424242424242</v>
      </c>
      <c r="C18" s="135">
        <f t="shared" si="0"/>
        <v>11</v>
      </c>
    </row>
    <row r="19" spans="1:3" ht="21.3" customHeight="1">
      <c r="A19" s="130" t="str">
        <f>'Feuil1 - Tableau 1'!X$1</f>
        <v>FAIVRE</v>
      </c>
      <c r="B19" s="131">
        <f>'Feuil1 - Tableau 1'!X57</f>
        <v>14.545454545454547</v>
      </c>
      <c r="C19" s="132">
        <f t="shared" si="0"/>
        <v>9</v>
      </c>
    </row>
    <row r="20" spans="1:3" ht="21.3" customHeight="1">
      <c r="A20" s="133" t="str">
        <f>'Feuil1 - Tableau 1'!Y$1</f>
        <v>FAYOLLE</v>
      </c>
      <c r="B20" s="134">
        <f>'Feuil1 - Tableau 1'!Y57</f>
        <v>15.151515151515152</v>
      </c>
      <c r="C20" s="135">
        <f t="shared" si="0"/>
        <v>7</v>
      </c>
    </row>
    <row r="21" spans="1:3" ht="21.3" customHeight="1">
      <c r="A21" s="130" t="str">
        <f>'Feuil1 - Tableau 1'!Z$1</f>
        <v>FLOREZ DE LA COLLINA</v>
      </c>
      <c r="B21" s="131">
        <f>'Feuil1 - Tableau 1'!Z57</f>
        <v>12.727272727272727</v>
      </c>
      <c r="C21" s="132">
        <f t="shared" si="0"/>
        <v>17</v>
      </c>
    </row>
    <row r="22" spans="1:3" ht="21.3" customHeight="1">
      <c r="A22" s="133" t="str">
        <f>'Feuil1 - Tableau 1'!AA$1</f>
        <v>FOUQUET</v>
      </c>
      <c r="B22" s="134">
        <f>'Feuil1 - Tableau 1'!AA57</f>
        <v>14.242424242424242</v>
      </c>
      <c r="C22" s="135">
        <f t="shared" si="0"/>
        <v>11</v>
      </c>
    </row>
    <row r="23" spans="1:3" ht="21.3" customHeight="1">
      <c r="A23" s="130" t="str">
        <f>'Feuil1 - Tableau 1'!AB$1</f>
        <v>FOURNIER</v>
      </c>
      <c r="B23" s="131">
        <f>'Feuil1 - Tableau 1'!AB57</f>
        <v>12.727272727272727</v>
      </c>
      <c r="C23" s="132">
        <f t="shared" si="0"/>
        <v>17</v>
      </c>
    </row>
    <row r="24" spans="1:3" ht="21.3" customHeight="1">
      <c r="A24" s="133" t="str">
        <f>'Feuil1 - Tableau 1'!AC$1</f>
        <v>GOSMANT</v>
      </c>
      <c r="B24" s="134">
        <f>'Feuil1 - Tableau 1'!AC57</f>
        <v>4.8484848484848486</v>
      </c>
      <c r="C24" s="135">
        <f t="shared" si="0"/>
        <v>44</v>
      </c>
    </row>
    <row r="25" spans="1:3" ht="21.3" customHeight="1">
      <c r="A25" s="130" t="str">
        <f>'Feuil1 - Tableau 1'!AD$1</f>
        <v>GOUTAL</v>
      </c>
      <c r="B25" s="131">
        <f>'Feuil1 - Tableau 1'!AD57</f>
        <v>8.7878787878787872</v>
      </c>
      <c r="C25" s="132">
        <f t="shared" si="0"/>
        <v>37</v>
      </c>
    </row>
    <row r="26" spans="1:3" ht="21.3" customHeight="1">
      <c r="A26" s="133" t="str">
        <f>'Feuil1 - Tableau 1'!AE$1</f>
        <v>GRIMON</v>
      </c>
      <c r="B26" s="134">
        <f>'Feuil1 - Tableau 1'!AE57</f>
        <v>11.515151515151516</v>
      </c>
      <c r="C26" s="135">
        <f t="shared" si="0"/>
        <v>28</v>
      </c>
    </row>
    <row r="27" spans="1:3" ht="21.3" customHeight="1">
      <c r="A27" s="130" t="str">
        <f>'Feuil1 - Tableau 1'!AF$1</f>
        <v>ISOPET</v>
      </c>
      <c r="B27" s="131">
        <f>'Feuil1 - Tableau 1'!AF57</f>
        <v>12.121212121212121</v>
      </c>
      <c r="C27" s="132">
        <f t="shared" si="0"/>
        <v>25</v>
      </c>
    </row>
    <row r="28" spans="1:3" ht="21.3" customHeight="1">
      <c r="A28" s="133" t="str">
        <f>'Feuil1 - Tableau 1'!AG$1</f>
        <v>KHALSI</v>
      </c>
      <c r="B28" s="134">
        <f>'Feuil1 - Tableau 1'!AG57</f>
        <v>8.4848484848484844</v>
      </c>
      <c r="C28" s="135">
        <f t="shared" si="0"/>
        <v>39</v>
      </c>
    </row>
    <row r="29" spans="1:3" ht="21.3" customHeight="1">
      <c r="A29" s="130" t="str">
        <f>'Feuil1 - Tableau 1'!AH$1</f>
        <v>LAHET</v>
      </c>
      <c r="B29" s="131">
        <f>'Feuil1 - Tableau 1'!AH57</f>
        <v>10.606060606060606</v>
      </c>
      <c r="C29" s="132">
        <f t="shared" si="0"/>
        <v>30</v>
      </c>
    </row>
    <row r="30" spans="1:3" ht="21.3" customHeight="1">
      <c r="A30" s="133" t="str">
        <f>'Feuil1 - Tableau 1'!AI$1</f>
        <v>LAURENT</v>
      </c>
      <c r="B30" s="134">
        <f>'Feuil1 - Tableau 1'!AI57</f>
        <v>11.212121212121211</v>
      </c>
      <c r="C30" s="135">
        <f t="shared" si="0"/>
        <v>29</v>
      </c>
    </row>
    <row r="31" spans="1:3" ht="21.3" customHeight="1">
      <c r="A31" s="130" t="str">
        <f>'Feuil1 - Tableau 1'!AJ$1</f>
        <v>LEVY</v>
      </c>
      <c r="B31" s="131">
        <f>'Feuil1 - Tableau 1'!AJ57</f>
        <v>18.787878787878789</v>
      </c>
      <c r="C31" s="132">
        <f t="shared" si="0"/>
        <v>2</v>
      </c>
    </row>
    <row r="32" spans="1:3" ht="21.3" customHeight="1">
      <c r="A32" s="133" t="str">
        <f>'Feuil1 - Tableau 1'!AK$1</f>
        <v>LOPEZ</v>
      </c>
      <c r="B32" s="134">
        <f>'Feuil1 - Tableau 1'!AK57</f>
        <v>8.7878787878787872</v>
      </c>
      <c r="C32" s="135">
        <f t="shared" si="0"/>
        <v>37</v>
      </c>
    </row>
    <row r="33" spans="1:3" ht="21.3" customHeight="1">
      <c r="A33" s="130" t="str">
        <f>'Feuil1 - Tableau 1'!AL$1</f>
        <v>MENARD</v>
      </c>
      <c r="B33" s="131">
        <f>'Feuil1 - Tableau 1'!AL57</f>
        <v>12.424242424242424</v>
      </c>
      <c r="C33" s="132">
        <f t="shared" si="0"/>
        <v>20</v>
      </c>
    </row>
    <row r="34" spans="1:3" ht="34.35" customHeight="1">
      <c r="A34" s="133" t="str">
        <f>'Feuil1 - Tableau 1'!AM$1</f>
        <v>PARIS</v>
      </c>
      <c r="B34" s="134">
        <f>'Feuil1 - Tableau 1'!AM57</f>
        <v>13.030303030303029</v>
      </c>
      <c r="C34" s="135">
        <f t="shared" si="0"/>
        <v>16</v>
      </c>
    </row>
    <row r="35" spans="1:3" ht="21.3" customHeight="1">
      <c r="A35" s="130" t="str">
        <f>'Feuil1 - Tableau 1'!AN$1</f>
        <v>PASCAT</v>
      </c>
      <c r="B35" s="131">
        <f>'Feuil1 - Tableau 1'!AN57</f>
        <v>10.606060606060606</v>
      </c>
      <c r="C35" s="132">
        <f t="shared" si="0"/>
        <v>30</v>
      </c>
    </row>
    <row r="36" spans="1:3" ht="21.3" customHeight="1">
      <c r="A36" s="133" t="str">
        <f>'Feuil1 - Tableau 1'!AO$1</f>
        <v>PELISSIER</v>
      </c>
      <c r="B36" s="134">
        <f>'Feuil1 - Tableau 1'!AO57</f>
        <v>10.606060606060606</v>
      </c>
      <c r="C36" s="135">
        <f t="shared" si="0"/>
        <v>30</v>
      </c>
    </row>
    <row r="37" spans="1:3" ht="21.3" customHeight="1">
      <c r="A37" s="130" t="str">
        <f>'Feuil1 - Tableau 1'!AP$1</f>
        <v>PÈRE</v>
      </c>
      <c r="B37" s="131">
        <f>'Feuil1 - Tableau 1'!AP57</f>
        <v>12.424242424242424</v>
      </c>
      <c r="C37" s="132">
        <f t="shared" si="0"/>
        <v>20</v>
      </c>
    </row>
    <row r="38" spans="1:3" ht="21.3" customHeight="1">
      <c r="A38" s="133" t="str">
        <f>'Feuil1 - Tableau 1'!AQ$1</f>
        <v>PETITMANGIN</v>
      </c>
      <c r="B38" s="134">
        <f>'Feuil1 - Tableau 1'!AQ57</f>
        <v>14.848484848484848</v>
      </c>
      <c r="C38" s="135">
        <f t="shared" si="0"/>
        <v>8</v>
      </c>
    </row>
    <row r="39" spans="1:3" ht="21.3" customHeight="1">
      <c r="A39" s="130" t="str">
        <f>'Feuil1 - Tableau 1'!AR$1</f>
        <v>PUNGIER</v>
      </c>
      <c r="B39" s="131">
        <f>'Feuil1 - Tableau 1'!AR57</f>
        <v>10</v>
      </c>
      <c r="C39" s="132">
        <f t="shared" si="0"/>
        <v>33</v>
      </c>
    </row>
    <row r="40" spans="1:3" ht="21.3" customHeight="1">
      <c r="A40" s="133" t="str">
        <f>'Feuil1 - Tableau 1'!AS$1</f>
        <v>RABIER</v>
      </c>
      <c r="B40" s="134">
        <f>'Feuil1 - Tableau 1'!AS57</f>
        <v>6.0606060606060606</v>
      </c>
      <c r="C40" s="135">
        <f t="shared" si="0"/>
        <v>42</v>
      </c>
    </row>
    <row r="41" spans="1:3" ht="21.3" customHeight="1">
      <c r="A41" s="130" t="str">
        <f>'Feuil1 - Tableau 1'!AT$1</f>
        <v>RICHARD</v>
      </c>
      <c r="B41" s="131">
        <f>'Feuil1 - Tableau 1'!AT57</f>
        <v>12.424242424242424</v>
      </c>
      <c r="C41" s="132">
        <f t="shared" si="0"/>
        <v>20</v>
      </c>
    </row>
    <row r="42" spans="1:3" ht="21.3" customHeight="1">
      <c r="A42" s="133" t="str">
        <f>'Feuil1 - Tableau 1'!AU$1</f>
        <v>SALIBA</v>
      </c>
      <c r="B42" s="134">
        <f>'Feuil1 - Tableau 1'!AU57</f>
        <v>7.5757575757575761</v>
      </c>
      <c r="C42" s="135">
        <f t="shared" si="0"/>
        <v>41</v>
      </c>
    </row>
    <row r="43" spans="1:3" ht="21.3" customHeight="1">
      <c r="A43" s="130" t="str">
        <f>'Feuil1 - Tableau 1'!AV1</f>
        <v>TARBOURIECH</v>
      </c>
      <c r="B43" s="131">
        <f>'Feuil1 - Tableau 1'!AV57</f>
        <v>9.6969696969696972</v>
      </c>
      <c r="C43" s="132">
        <f t="shared" si="0"/>
        <v>34</v>
      </c>
    </row>
    <row r="44" spans="1:3" ht="21.3" customHeight="1">
      <c r="A44" s="133" t="str">
        <f>'Feuil1 - Tableau 1'!AW1</f>
        <v>WENZEL</v>
      </c>
      <c r="B44" s="134">
        <f>'Feuil1 - Tableau 1'!AW57</f>
        <v>9.0909090909090899</v>
      </c>
      <c r="C44" s="135">
        <f t="shared" si="0"/>
        <v>36</v>
      </c>
    </row>
    <row r="45" spans="1:3" ht="20.399999999999999" customHeight="1">
      <c r="A45" s="136" t="s">
        <v>70</v>
      </c>
      <c r="B45" s="131">
        <f>AVERAGE(B1:B44)</f>
        <v>12.293388429752072</v>
      </c>
      <c r="C45" s="120"/>
    </row>
    <row r="46" spans="1:3" ht="20.399999999999999" customHeight="1">
      <c r="A46" s="137" t="s">
        <v>71</v>
      </c>
      <c r="B46" s="134">
        <f>STDEV(B1:B44)</f>
        <v>3.5238633067989875</v>
      </c>
      <c r="C46" s="127"/>
    </row>
  </sheetData>
  <pageMargins left="1" right="1" top="1" bottom="1" header="0.25" footer="0.25"/>
  <pageSetup scale="68"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Feuil1 - Tableau 1</vt:lpstr>
      <vt:lpstr>Feuil1 - Bilan</vt:lpstr>
      <vt:lpstr>Feuil1 - Dessins</vt:lpstr>
      <vt:lpstr>Feuille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Falcou</dc:creator>
  <cp:lastModifiedBy>Serge</cp:lastModifiedBy>
  <dcterms:created xsi:type="dcterms:W3CDTF">2016-12-27T22:59:11Z</dcterms:created>
  <dcterms:modified xsi:type="dcterms:W3CDTF">2017-01-16T12:14:30Z</dcterms:modified>
</cp:coreProperties>
</file>